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DF\Taxo\LCBFT\lcbft-2.3.1\Formulaires_Assurance\"/>
    </mc:Choice>
  </mc:AlternateContent>
  <workbookProtection workbookAlgorithmName="SHA-512" workbookHashValue="bytWPkETX7sFPPIunw7+CbUZClml6ROkYuCaaY9vgTQmxpjmq/Jxne55c1/1XrGG4aTEajZRtjbElIWb9kEPyQ==" workbookSaltValue="9N43RCfdwDGLq/bokZEM1Q==" workbookSpinCount="100000" lockStructure="1"/>
  <bookViews>
    <workbookView xWindow="0" yWindow="0" windowWidth="23040" windowHeight="8916" tabRatio="696"/>
  </bookViews>
  <sheets>
    <sheet name="TB001101" sheetId="4" r:id="rId1"/>
    <sheet name="TB000201" sheetId="1" r:id="rId2"/>
    <sheet name="TB010101" sheetId="5" r:id="rId3"/>
    <sheet name="TB020101" sheetId="9" r:id="rId4"/>
    <sheet name="TB020102" sheetId="10" r:id="rId5"/>
    <sheet name="TB020103" sheetId="11" r:id="rId6"/>
    <sheet name="TB020104" sheetId="12" r:id="rId7"/>
    <sheet name="TB020105" sheetId="13" r:id="rId8"/>
    <sheet name="TB020201" sheetId="14" r:id="rId9"/>
    <sheet name="TB030101" sheetId="16" r:id="rId10"/>
    <sheet name="TB050101" sheetId="20" r:id="rId11"/>
    <sheet name="TB060101" sheetId="24" r:id="rId12"/>
    <sheet name="TB070201" sheetId="25" r:id="rId13"/>
    <sheet name="TB080101" sheetId="27" r:id="rId14"/>
    <sheet name="TB100101" sheetId="32" r:id="rId15"/>
    <sheet name="@lists" sheetId="33" state="hidden" r:id="rId16"/>
  </sheets>
  <calcPr calcId="162913"/>
</workbook>
</file>

<file path=xl/calcChain.xml><?xml version="1.0" encoding="utf-8"?>
<calcChain xmlns="http://schemas.openxmlformats.org/spreadsheetml/2006/main">
  <c r="G12" i="4" l="1"/>
  <c r="L39" i="16"/>
  <c r="L38" i="16"/>
  <c r="G5" i="32"/>
  <c r="L44" i="16" l="1"/>
  <c r="K52" i="25" l="1"/>
  <c r="K51" i="25"/>
  <c r="K50" i="25"/>
  <c r="K49" i="25"/>
  <c r="K48" i="25"/>
  <c r="K32" i="25"/>
  <c r="K33" i="25"/>
  <c r="K34" i="25"/>
  <c r="K35" i="25"/>
  <c r="K31" i="25"/>
  <c r="K19" i="25"/>
  <c r="K30" i="25"/>
  <c r="K28" i="25"/>
  <c r="I47" i="27" l="1"/>
  <c r="I30" i="27"/>
  <c r="I31" i="27"/>
  <c r="L69" i="16" l="1"/>
  <c r="L68" i="16"/>
  <c r="L67" i="16"/>
  <c r="L66" i="16"/>
  <c r="L65" i="16"/>
  <c r="L64" i="16"/>
  <c r="L63" i="16"/>
  <c r="L58" i="16"/>
  <c r="L57" i="16"/>
  <c r="L54" i="16" l="1"/>
  <c r="L56" i="16" l="1"/>
  <c r="L55" i="16"/>
  <c r="J15" i="5" l="1"/>
  <c r="I23" i="27" l="1"/>
  <c r="K55" i="25" l="1"/>
  <c r="K54" i="25"/>
  <c r="K47" i="25"/>
  <c r="K46" i="25"/>
  <c r="K45" i="25"/>
  <c r="K43" i="25"/>
  <c r="K41" i="25"/>
  <c r="K42" i="25"/>
  <c r="K40" i="25"/>
  <c r="K39" i="25"/>
  <c r="K38" i="25"/>
  <c r="K37" i="25"/>
  <c r="K26" i="25"/>
  <c r="K25" i="25"/>
  <c r="K24" i="25"/>
  <c r="K23" i="25"/>
  <c r="K22" i="25"/>
  <c r="K20" i="25"/>
  <c r="K21" i="25"/>
  <c r="K16" i="25"/>
  <c r="K18" i="25"/>
  <c r="K17" i="25"/>
  <c r="K15" i="25"/>
  <c r="K13" i="25"/>
  <c r="J13" i="25" s="1"/>
  <c r="I66" i="27" l="1"/>
  <c r="I67" i="27"/>
  <c r="I68" i="27"/>
  <c r="I65" i="27"/>
  <c r="I22" i="27"/>
  <c r="I20" i="27"/>
  <c r="I19" i="27"/>
  <c r="I15" i="27"/>
  <c r="I17" i="27"/>
  <c r="I14" i="27"/>
  <c r="I22" i="14" l="1"/>
  <c r="J26" i="5"/>
  <c r="J25" i="5"/>
  <c r="J23" i="5"/>
  <c r="J22" i="5"/>
  <c r="J21" i="5"/>
  <c r="I24" i="27"/>
  <c r="J42" i="25" l="1"/>
  <c r="G17" i="1" l="1"/>
  <c r="F2" i="4" l="1"/>
  <c r="I24" i="20" l="1"/>
  <c r="I22" i="20"/>
  <c r="J19" i="5"/>
  <c r="J18" i="5"/>
  <c r="I89" i="27" l="1"/>
  <c r="I86" i="27"/>
  <c r="I83" i="27"/>
  <c r="I70" i="27"/>
  <c r="I59" i="27"/>
  <c r="I58" i="27"/>
  <c r="I57" i="27"/>
  <c r="I56" i="27"/>
  <c r="I55" i="27"/>
  <c r="I54" i="27"/>
  <c r="I53" i="27"/>
  <c r="I52" i="27"/>
  <c r="I51" i="27"/>
  <c r="I49" i="27"/>
  <c r="I37" i="27"/>
  <c r="I46" i="27"/>
  <c r="I45" i="27"/>
  <c r="I44" i="27"/>
  <c r="I43" i="27"/>
  <c r="I42" i="27"/>
  <c r="I41" i="27"/>
  <c r="I40" i="27"/>
  <c r="I39" i="27"/>
  <c r="I38" i="27"/>
  <c r="I26" i="27"/>
  <c r="L75" i="16" l="1"/>
  <c r="J17" i="5" l="1"/>
  <c r="J16" i="5"/>
  <c r="J14" i="5"/>
  <c r="F4" i="4" l="1"/>
  <c r="E4" i="4" s="1"/>
  <c r="E2" i="4"/>
  <c r="B11" i="13" l="1"/>
  <c r="B11" i="12"/>
  <c r="B11" i="11"/>
  <c r="B11" i="10"/>
  <c r="B11" i="9"/>
  <c r="H89" i="27" l="1"/>
  <c r="I88" i="27"/>
  <c r="H88" i="27" s="1"/>
  <c r="H86" i="27"/>
  <c r="H83" i="27"/>
  <c r="H70" i="27"/>
  <c r="I95" i="27"/>
  <c r="H95" i="27" s="1"/>
  <c r="I94" i="27"/>
  <c r="I93" i="27"/>
  <c r="I92" i="27"/>
  <c r="I90" i="27"/>
  <c r="H90" i="27" s="1"/>
  <c r="I85" i="27"/>
  <c r="H85" i="27" s="1"/>
  <c r="I82" i="27"/>
  <c r="H82" i="27" s="1"/>
  <c r="I79" i="27"/>
  <c r="I77" i="27"/>
  <c r="I76" i="27"/>
  <c r="I75" i="27"/>
  <c r="I74" i="27"/>
  <c r="I72" i="27"/>
  <c r="I71" i="27"/>
  <c r="I69" i="27"/>
  <c r="H69" i="27" s="1"/>
  <c r="H67" i="27"/>
  <c r="H66" i="27"/>
  <c r="H65" i="27"/>
  <c r="I64" i="27"/>
  <c r="H64" i="27" s="1"/>
  <c r="I61" i="27"/>
  <c r="I60" i="27"/>
  <c r="I48" i="27"/>
  <c r="H48" i="27" s="1"/>
  <c r="I35" i="27"/>
  <c r="I34" i="27"/>
  <c r="I33" i="27"/>
  <c r="H33" i="27" s="1"/>
  <c r="I32" i="27"/>
  <c r="H32" i="27" s="1"/>
  <c r="H31" i="27"/>
  <c r="H30" i="27"/>
  <c r="I28" i="27"/>
  <c r="I27" i="27"/>
  <c r="H27" i="27" s="1"/>
  <c r="H94" i="27"/>
  <c r="H93" i="27"/>
  <c r="H92" i="27"/>
  <c r="H79" i="27"/>
  <c r="H77" i="27"/>
  <c r="H76" i="27"/>
  <c r="H75" i="27"/>
  <c r="H74" i="27"/>
  <c r="H72" i="27"/>
  <c r="H71" i="27"/>
  <c r="H68" i="27"/>
  <c r="H61" i="27"/>
  <c r="H60" i="27"/>
  <c r="H59" i="27"/>
  <c r="H58" i="27"/>
  <c r="H57" i="27"/>
  <c r="H56" i="27"/>
  <c r="H55" i="27"/>
  <c r="H54" i="27"/>
  <c r="H53" i="27"/>
  <c r="H52" i="27"/>
  <c r="H51" i="27"/>
  <c r="H49" i="27"/>
  <c r="H47" i="27"/>
  <c r="H46" i="27"/>
  <c r="H45" i="27"/>
  <c r="H44" i="27"/>
  <c r="H43" i="27"/>
  <c r="H42" i="27"/>
  <c r="H41" i="27"/>
  <c r="H40" i="27"/>
  <c r="H39" i="27"/>
  <c r="H38" i="27"/>
  <c r="H37" i="27"/>
  <c r="H35" i="27"/>
  <c r="H26" i="27"/>
  <c r="H34" i="27"/>
  <c r="H28" i="27"/>
  <c r="H24" i="27"/>
  <c r="H23" i="27"/>
  <c r="H22" i="27"/>
  <c r="I21" i="27"/>
  <c r="H21" i="27" s="1"/>
  <c r="H20" i="27"/>
  <c r="H19" i="27"/>
  <c r="I18" i="27"/>
  <c r="H18" i="27" s="1"/>
  <c r="H17" i="27"/>
  <c r="I16" i="27"/>
  <c r="H16" i="27" s="1"/>
  <c r="H15" i="27"/>
  <c r="H14" i="27"/>
  <c r="I13" i="27"/>
  <c r="H13" i="27" s="1"/>
  <c r="I21" i="20" l="1"/>
  <c r="H21" i="20" s="1"/>
  <c r="I32" i="20"/>
  <c r="H32" i="20"/>
  <c r="I42" i="20"/>
  <c r="H42" i="20" s="1"/>
  <c r="I41" i="20"/>
  <c r="H41" i="20" s="1"/>
  <c r="I40" i="20"/>
  <c r="H40" i="20" s="1"/>
  <c r="I39" i="20"/>
  <c r="H39" i="20" s="1"/>
  <c r="I38" i="20"/>
  <c r="H38" i="20" s="1"/>
  <c r="I37" i="20"/>
  <c r="H37" i="20" s="1"/>
  <c r="I36" i="20"/>
  <c r="H36" i="20" s="1"/>
  <c r="I34" i="20"/>
  <c r="H34" i="20" s="1"/>
  <c r="I30" i="20"/>
  <c r="H30" i="20" s="1"/>
  <c r="I29" i="20"/>
  <c r="H29" i="20" s="1"/>
  <c r="I28" i="20"/>
  <c r="H28" i="20" s="1"/>
  <c r="I26" i="20"/>
  <c r="H26" i="20" s="1"/>
  <c r="H24" i="20"/>
  <c r="H22" i="20"/>
  <c r="I20" i="20"/>
  <c r="H20" i="20" s="1"/>
  <c r="I19" i="20"/>
  <c r="H19" i="20" s="1"/>
  <c r="I16" i="20"/>
  <c r="H16" i="20" s="1"/>
  <c r="I15" i="20"/>
  <c r="H15" i="20" s="1"/>
  <c r="I14" i="20"/>
  <c r="H14" i="20" s="1"/>
  <c r="K64" i="16"/>
  <c r="K65" i="16"/>
  <c r="K66" i="16"/>
  <c r="K67" i="16"/>
  <c r="K68" i="16"/>
  <c r="K69" i="16"/>
  <c r="K63" i="16"/>
  <c r="K56" i="16"/>
  <c r="K55" i="16"/>
  <c r="K54" i="16"/>
  <c r="L51" i="16"/>
  <c r="K51" i="16" s="1"/>
  <c r="L50" i="16"/>
  <c r="K50" i="16"/>
  <c r="L49" i="16"/>
  <c r="K49" i="16" s="1"/>
  <c r="L48" i="16"/>
  <c r="K48" i="16" s="1"/>
  <c r="L47" i="16"/>
  <c r="K47" i="16" s="1"/>
  <c r="L46" i="16"/>
  <c r="K46" i="16"/>
  <c r="K58" i="16"/>
  <c r="K57" i="16"/>
  <c r="K75" i="16"/>
  <c r="L74" i="16"/>
  <c r="K74" i="16" s="1"/>
  <c r="L72" i="16"/>
  <c r="K72" i="16" s="1"/>
  <c r="L71" i="16"/>
  <c r="K71" i="16" s="1"/>
  <c r="L53" i="16"/>
  <c r="K53" i="16" s="1"/>
  <c r="L61" i="16"/>
  <c r="K61" i="16" s="1"/>
  <c r="L60" i="16"/>
  <c r="K60" i="16" s="1"/>
  <c r="L17" i="16" l="1"/>
  <c r="K17" i="16" s="1"/>
  <c r="K16" i="16"/>
  <c r="K15" i="16"/>
  <c r="L16" i="16"/>
  <c r="L15" i="16"/>
  <c r="L14" i="16"/>
  <c r="K14" i="16" s="1"/>
  <c r="L20" i="16"/>
  <c r="K20" i="16" s="1"/>
  <c r="L21" i="16"/>
  <c r="K21" i="16" s="1"/>
  <c r="L22" i="16"/>
  <c r="K22" i="16" s="1"/>
  <c r="L23" i="16"/>
  <c r="K23" i="16" s="1"/>
  <c r="L24" i="16"/>
  <c r="K24" i="16" s="1"/>
  <c r="L25" i="16"/>
  <c r="K25" i="16" s="1"/>
  <c r="L26" i="16"/>
  <c r="K26" i="16" s="1"/>
  <c r="L27" i="16"/>
  <c r="K27" i="16" s="1"/>
  <c r="L28" i="16"/>
  <c r="K28" i="16" s="1"/>
  <c r="L29" i="16"/>
  <c r="K29" i="16" s="1"/>
  <c r="L30" i="16"/>
  <c r="K30" i="16" s="1"/>
  <c r="L31" i="16"/>
  <c r="K31" i="16" s="1"/>
  <c r="L32" i="16"/>
  <c r="K32" i="16" s="1"/>
  <c r="L33" i="16"/>
  <c r="K33" i="16" s="1"/>
  <c r="L34" i="16"/>
  <c r="K34" i="16" s="1"/>
  <c r="L19" i="16"/>
  <c r="K19" i="16" s="1"/>
  <c r="G10" i="1" l="1"/>
  <c r="G11" i="1"/>
  <c r="I31" i="24"/>
  <c r="H31" i="24" s="1"/>
  <c r="I30" i="24"/>
  <c r="H30" i="24"/>
  <c r="I29" i="24"/>
  <c r="H29" i="24" s="1"/>
  <c r="I27" i="24"/>
  <c r="H27" i="24" s="1"/>
  <c r="I26" i="24"/>
  <c r="H26" i="24" s="1"/>
  <c r="I25" i="24"/>
  <c r="H25" i="24" s="1"/>
  <c r="I23" i="24"/>
  <c r="H23" i="24"/>
  <c r="I22" i="24"/>
  <c r="H22" i="24" s="1"/>
  <c r="I21" i="24"/>
  <c r="H21" i="24"/>
  <c r="I20" i="24"/>
  <c r="H20" i="24"/>
  <c r="I18" i="24"/>
  <c r="H18" i="24"/>
  <c r="I17" i="24"/>
  <c r="H17" i="24"/>
  <c r="I16" i="24"/>
  <c r="H16" i="24" s="1"/>
  <c r="I15" i="24"/>
  <c r="H15" i="24" s="1"/>
  <c r="I14" i="24"/>
  <c r="H14" i="24"/>
  <c r="I13" i="24"/>
  <c r="H13" i="24"/>
  <c r="I24" i="14"/>
  <c r="H24" i="14" s="1"/>
  <c r="I25" i="14"/>
  <c r="H25" i="14" s="1"/>
  <c r="I23" i="14"/>
  <c r="H23" i="14" s="1"/>
  <c r="H22" i="14"/>
  <c r="I20" i="14"/>
  <c r="H20" i="14" s="1"/>
  <c r="I19" i="14"/>
  <c r="H19" i="14" s="1"/>
  <c r="I16" i="14"/>
  <c r="H16" i="14" s="1"/>
  <c r="I14" i="14"/>
  <c r="H14" i="14" s="1"/>
  <c r="I15" i="14"/>
  <c r="H15" i="14" s="1"/>
  <c r="I13" i="14"/>
  <c r="H13" i="14" s="1"/>
  <c r="I23" i="5" l="1"/>
  <c r="I21" i="5"/>
  <c r="I25" i="5"/>
  <c r="I26" i="5"/>
  <c r="I22" i="5"/>
  <c r="I17" i="5"/>
  <c r="I16" i="5"/>
  <c r="I15" i="5"/>
  <c r="I14" i="5"/>
  <c r="J13" i="5"/>
  <c r="I13" i="5" s="1"/>
  <c r="F10" i="1"/>
  <c r="G19" i="1" l="1"/>
  <c r="F19" i="1" s="1"/>
  <c r="G18" i="1"/>
  <c r="F18" i="1" s="1"/>
  <c r="G13" i="1"/>
  <c r="F13" i="1" s="1"/>
  <c r="G14" i="1"/>
  <c r="F14" i="1" s="1"/>
  <c r="G15" i="1"/>
  <c r="F15" i="1" s="1"/>
  <c r="G16" i="1"/>
  <c r="F16" i="1" s="1"/>
  <c r="F17" i="1"/>
  <c r="F11" i="1"/>
  <c r="F12" i="4" l="1"/>
  <c r="B5" i="32" l="1"/>
  <c r="F5" i="32" s="1"/>
  <c r="B5" i="27"/>
  <c r="F5" i="27" s="1"/>
  <c r="B5" i="25"/>
  <c r="B5" i="24"/>
  <c r="F5" i="24" s="1"/>
  <c r="B5" i="20"/>
  <c r="F5" i="20" s="1"/>
  <c r="B5" i="16"/>
  <c r="F5" i="16" s="1"/>
  <c r="B5" i="14"/>
  <c r="F5" i="14" s="1"/>
  <c r="B5" i="13"/>
  <c r="B5" i="12"/>
  <c r="B5" i="11"/>
  <c r="B5" i="10"/>
  <c r="B5" i="9"/>
  <c r="B5" i="5"/>
  <c r="F5" i="25" l="1"/>
  <c r="E5" i="25" s="1"/>
  <c r="J23" i="25"/>
  <c r="J32" i="25"/>
  <c r="J40" i="25"/>
  <c r="J21" i="25"/>
  <c r="J37" i="25"/>
  <c r="J41" i="25"/>
  <c r="J35" i="25"/>
  <c r="J39" i="25"/>
  <c r="J55" i="25"/>
  <c r="J31" i="25"/>
  <c r="J51" i="25"/>
  <c r="J25" i="25"/>
  <c r="J22" i="25"/>
  <c r="J50" i="25"/>
  <c r="J24" i="25"/>
  <c r="J15" i="25"/>
  <c r="J48" i="25"/>
  <c r="J20" i="25"/>
  <c r="J47" i="25"/>
  <c r="J18" i="25"/>
  <c r="J43" i="25"/>
  <c r="J46" i="25"/>
  <c r="J28" i="25"/>
  <c r="J45" i="25"/>
  <c r="J54" i="25"/>
  <c r="J19" i="25"/>
  <c r="J26" i="25"/>
  <c r="J17" i="25"/>
  <c r="J16" i="25"/>
  <c r="J33" i="25"/>
  <c r="J49" i="25"/>
  <c r="J52" i="25"/>
  <c r="J34" i="25"/>
  <c r="J38" i="25"/>
  <c r="J30" i="25"/>
  <c r="B4" i="1"/>
  <c r="B2" i="1"/>
  <c r="B5" i="4"/>
  <c r="B1" i="4"/>
  <c r="B4" i="14" l="1"/>
  <c r="D2" i="14"/>
  <c r="I17" i="14" s="1"/>
  <c r="H17" i="14" s="1"/>
  <c r="B2" i="14"/>
  <c r="B1" i="14"/>
  <c r="B13" i="13"/>
  <c r="B14" i="13" s="1"/>
  <c r="B15" i="13" s="1"/>
  <c r="B16" i="13" s="1"/>
  <c r="B17" i="13" s="1"/>
  <c r="B18" i="13" s="1"/>
  <c r="B19" i="13" s="1"/>
  <c r="B20" i="13" s="1"/>
  <c r="B21" i="13" s="1"/>
  <c r="B22" i="13" s="1"/>
  <c r="B23" i="13" s="1"/>
  <c r="B24" i="13" s="1"/>
  <c r="B25" i="13" s="1"/>
  <c r="B26" i="13" s="1"/>
  <c r="B27" i="13" s="1"/>
  <c r="B28" i="13" s="1"/>
  <c r="B29" i="13" s="1"/>
  <c r="B30" i="13" s="1"/>
  <c r="B12" i="13"/>
  <c r="B12" i="1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3" i="9"/>
  <c r="B14" i="9" s="1"/>
  <c r="B15" i="9" s="1"/>
  <c r="B16" i="9" s="1"/>
  <c r="B17" i="9" s="1"/>
  <c r="B18" i="9" s="1"/>
  <c r="B19" i="9" s="1"/>
  <c r="B20" i="9" s="1"/>
  <c r="B21" i="9" s="1"/>
  <c r="B22" i="9" s="1"/>
  <c r="B23" i="9" s="1"/>
  <c r="B24" i="9" s="1"/>
  <c r="B25" i="9" s="1"/>
  <c r="B26" i="9" s="1"/>
  <c r="B27" i="9" s="1"/>
  <c r="B28" i="9" s="1"/>
  <c r="B29" i="9" s="1"/>
  <c r="B30" i="9" s="1"/>
  <c r="M11" i="9"/>
  <c r="L11" i="9" s="1"/>
  <c r="M11" i="13" l="1"/>
  <c r="L11" i="13" s="1"/>
  <c r="M11" i="12"/>
  <c r="L11" i="12" s="1"/>
  <c r="M11" i="11"/>
  <c r="L11" i="11" s="1"/>
  <c r="B12" i="10"/>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M11" i="10"/>
  <c r="L11" i="10" s="1"/>
  <c r="B12" i="9"/>
  <c r="G12" i="1"/>
  <c r="F12" i="1" s="1"/>
  <c r="B12" i="12"/>
  <c r="B13" i="12" s="1"/>
  <c r="B14" i="12" s="1"/>
  <c r="B15" i="12" s="1"/>
  <c r="B16" i="12" s="1"/>
  <c r="B17" i="12" s="1"/>
  <c r="B18" i="12" s="1"/>
  <c r="B19" i="12" s="1"/>
  <c r="B20" i="12" s="1"/>
  <c r="B21" i="12" s="1"/>
  <c r="B22" i="12" s="1"/>
  <c r="B23" i="12" s="1"/>
  <c r="B24" i="12" s="1"/>
  <c r="B25" i="12" s="1"/>
  <c r="B26" i="12" s="1"/>
  <c r="B27" i="12" s="1"/>
  <c r="B28" i="12" s="1"/>
  <c r="B29" i="12" s="1"/>
  <c r="B30" i="12" s="1"/>
  <c r="B4" i="13"/>
  <c r="D2" i="13"/>
  <c r="M12" i="13" s="1"/>
  <c r="L12" i="13" s="1"/>
  <c r="B2" i="13"/>
  <c r="B1" i="13"/>
  <c r="B4" i="12"/>
  <c r="D2" i="12"/>
  <c r="B2" i="12"/>
  <c r="B1" i="12"/>
  <c r="B4" i="11"/>
  <c r="D2" i="11"/>
  <c r="B2" i="11"/>
  <c r="B1" i="11"/>
  <c r="B4" i="10"/>
  <c r="D2" i="10"/>
  <c r="B2" i="10"/>
  <c r="B1" i="10"/>
  <c r="B4" i="32"/>
  <c r="D2" i="32"/>
  <c r="B2" i="32"/>
  <c r="B1" i="32"/>
  <c r="B4" i="27"/>
  <c r="D2" i="27"/>
  <c r="B2" i="27"/>
  <c r="B1" i="27"/>
  <c r="B4" i="25"/>
  <c r="D2" i="25"/>
  <c r="B2" i="25"/>
  <c r="B1" i="25"/>
  <c r="B4" i="24"/>
  <c r="D2" i="24"/>
  <c r="I28" i="24" s="1"/>
  <c r="H28" i="24" s="1"/>
  <c r="B2" i="24"/>
  <c r="B1" i="24"/>
  <c r="B4" i="20"/>
  <c r="D2" i="20"/>
  <c r="B2" i="20"/>
  <c r="B1" i="20"/>
  <c r="B4" i="16"/>
  <c r="D2" i="16"/>
  <c r="B2" i="16"/>
  <c r="B1" i="16"/>
  <c r="B4" i="9"/>
  <c r="D2" i="9"/>
  <c r="B2" i="9"/>
  <c r="B1" i="9"/>
  <c r="B4" i="5"/>
  <c r="D2" i="5"/>
  <c r="J24" i="5" s="1"/>
  <c r="I24" i="5" s="1"/>
  <c r="B2" i="5"/>
  <c r="B1" i="5"/>
  <c r="L45" i="16" l="1"/>
  <c r="L37" i="16"/>
  <c r="L42" i="16"/>
  <c r="L41" i="16"/>
  <c r="L40" i="16"/>
  <c r="K40" i="16" s="1"/>
  <c r="K44" i="16"/>
  <c r="L43" i="16"/>
  <c r="K43" i="16" s="1"/>
  <c r="K39" i="16"/>
  <c r="M151" i="10"/>
  <c r="L151" i="10" s="1"/>
  <c r="M135" i="10"/>
  <c r="L135" i="10" s="1"/>
  <c r="M119" i="10"/>
  <c r="L119" i="10" s="1"/>
  <c r="M103" i="10"/>
  <c r="L103" i="10" s="1"/>
  <c r="M87" i="10"/>
  <c r="L87" i="10" s="1"/>
  <c r="M71" i="10"/>
  <c r="L71" i="10" s="1"/>
  <c r="M55" i="10"/>
  <c r="L55" i="10" s="1"/>
  <c r="M39" i="10"/>
  <c r="L39" i="10" s="1"/>
  <c r="M23" i="10"/>
  <c r="L23" i="10" s="1"/>
  <c r="M153" i="10"/>
  <c r="L153" i="10" s="1"/>
  <c r="M110" i="10"/>
  <c r="L110" i="10" s="1"/>
  <c r="M73" i="10"/>
  <c r="L73" i="10" s="1"/>
  <c r="M46" i="10"/>
  <c r="L46" i="10" s="1"/>
  <c r="M20" i="10"/>
  <c r="L20" i="10" s="1"/>
  <c r="M156" i="10"/>
  <c r="L156" i="10" s="1"/>
  <c r="M150" i="10"/>
  <c r="L150" i="10" s="1"/>
  <c r="M145" i="10"/>
  <c r="L145" i="10" s="1"/>
  <c r="M140" i="10"/>
  <c r="L140" i="10" s="1"/>
  <c r="M134" i="10"/>
  <c r="L134" i="10" s="1"/>
  <c r="M129" i="10"/>
  <c r="L129" i="10" s="1"/>
  <c r="M124" i="10"/>
  <c r="L124" i="10" s="1"/>
  <c r="M118" i="10"/>
  <c r="L118" i="10" s="1"/>
  <c r="M113" i="10"/>
  <c r="L113" i="10" s="1"/>
  <c r="M108" i="10"/>
  <c r="L108" i="10" s="1"/>
  <c r="M102" i="10"/>
  <c r="L102" i="10" s="1"/>
  <c r="M97" i="10"/>
  <c r="L97" i="10" s="1"/>
  <c r="M92" i="10"/>
  <c r="L92" i="10" s="1"/>
  <c r="M86" i="10"/>
  <c r="L86" i="10" s="1"/>
  <c r="M81" i="10"/>
  <c r="L81" i="10" s="1"/>
  <c r="M76" i="10"/>
  <c r="L76" i="10" s="1"/>
  <c r="M70" i="10"/>
  <c r="L70" i="10" s="1"/>
  <c r="M65" i="10"/>
  <c r="L65" i="10" s="1"/>
  <c r="M60" i="10"/>
  <c r="L60" i="10" s="1"/>
  <c r="M54" i="10"/>
  <c r="L54" i="10" s="1"/>
  <c r="M49" i="10"/>
  <c r="L49" i="10" s="1"/>
  <c r="M44" i="10"/>
  <c r="L44" i="10" s="1"/>
  <c r="M38" i="10"/>
  <c r="L38" i="10" s="1"/>
  <c r="M33" i="10"/>
  <c r="L33" i="10" s="1"/>
  <c r="M28" i="10"/>
  <c r="L28" i="10" s="1"/>
  <c r="M22" i="10"/>
  <c r="L22" i="10" s="1"/>
  <c r="M17" i="10"/>
  <c r="L17" i="10" s="1"/>
  <c r="M12" i="10"/>
  <c r="L12" i="10" s="1"/>
  <c r="M158" i="10"/>
  <c r="L158" i="10" s="1"/>
  <c r="M126" i="10"/>
  <c r="L126" i="10" s="1"/>
  <c r="M89" i="10"/>
  <c r="L89" i="10" s="1"/>
  <c r="M57" i="10"/>
  <c r="L57" i="10" s="1"/>
  <c r="M14" i="10"/>
  <c r="L14" i="10" s="1"/>
  <c r="M155" i="10"/>
  <c r="L155" i="10" s="1"/>
  <c r="M139" i="10"/>
  <c r="L139" i="10" s="1"/>
  <c r="M123" i="10"/>
  <c r="L123" i="10" s="1"/>
  <c r="M107" i="10"/>
  <c r="L107" i="10" s="1"/>
  <c r="M91" i="10"/>
  <c r="L91" i="10" s="1"/>
  <c r="M75" i="10"/>
  <c r="L75" i="10" s="1"/>
  <c r="M59" i="10"/>
  <c r="L59" i="10" s="1"/>
  <c r="M43" i="10"/>
  <c r="L43" i="10" s="1"/>
  <c r="M27" i="10"/>
  <c r="L27" i="10" s="1"/>
  <c r="M132" i="10"/>
  <c r="L132" i="10" s="1"/>
  <c r="M84" i="10"/>
  <c r="L84" i="10" s="1"/>
  <c r="M41" i="10"/>
  <c r="L41" i="10" s="1"/>
  <c r="M160" i="10"/>
  <c r="L160" i="10" s="1"/>
  <c r="M154" i="10"/>
  <c r="L154" i="10" s="1"/>
  <c r="M149" i="10"/>
  <c r="L149" i="10" s="1"/>
  <c r="M144" i="10"/>
  <c r="L144" i="10" s="1"/>
  <c r="M138" i="10"/>
  <c r="L138" i="10" s="1"/>
  <c r="M133" i="10"/>
  <c r="L133" i="10" s="1"/>
  <c r="M128" i="10"/>
  <c r="L128" i="10" s="1"/>
  <c r="M122" i="10"/>
  <c r="L122" i="10" s="1"/>
  <c r="M117" i="10"/>
  <c r="L117" i="10" s="1"/>
  <c r="M112" i="10"/>
  <c r="L112" i="10" s="1"/>
  <c r="M106" i="10"/>
  <c r="L106" i="10" s="1"/>
  <c r="M101" i="10"/>
  <c r="L101" i="10" s="1"/>
  <c r="M96" i="10"/>
  <c r="L96" i="10" s="1"/>
  <c r="M90" i="10"/>
  <c r="L90" i="10" s="1"/>
  <c r="M85" i="10"/>
  <c r="L85" i="10" s="1"/>
  <c r="M80" i="10"/>
  <c r="L80" i="10" s="1"/>
  <c r="M74" i="10"/>
  <c r="L74" i="10" s="1"/>
  <c r="M69" i="10"/>
  <c r="L69" i="10" s="1"/>
  <c r="M64" i="10"/>
  <c r="L64" i="10" s="1"/>
  <c r="M58" i="10"/>
  <c r="L58" i="10" s="1"/>
  <c r="M53" i="10"/>
  <c r="L53" i="10" s="1"/>
  <c r="M48" i="10"/>
  <c r="L48" i="10" s="1"/>
  <c r="M42" i="10"/>
  <c r="L42" i="10" s="1"/>
  <c r="M37" i="10"/>
  <c r="L37" i="10" s="1"/>
  <c r="M32" i="10"/>
  <c r="L32" i="10" s="1"/>
  <c r="M26" i="10"/>
  <c r="L26" i="10" s="1"/>
  <c r="M21" i="10"/>
  <c r="L21" i="10" s="1"/>
  <c r="M16" i="10"/>
  <c r="L16" i="10" s="1"/>
  <c r="M137" i="10"/>
  <c r="L137" i="10" s="1"/>
  <c r="M94" i="10"/>
  <c r="L94" i="10" s="1"/>
  <c r="M62" i="10"/>
  <c r="L62" i="10" s="1"/>
  <c r="M25" i="10"/>
  <c r="L25" i="10" s="1"/>
  <c r="M159" i="10"/>
  <c r="L159" i="10" s="1"/>
  <c r="M143" i="10"/>
  <c r="L143" i="10" s="1"/>
  <c r="M127" i="10"/>
  <c r="L127" i="10" s="1"/>
  <c r="M111" i="10"/>
  <c r="L111" i="10" s="1"/>
  <c r="M95" i="10"/>
  <c r="L95" i="10" s="1"/>
  <c r="M79" i="10"/>
  <c r="L79" i="10" s="1"/>
  <c r="M63" i="10"/>
  <c r="L63" i="10" s="1"/>
  <c r="M47" i="10"/>
  <c r="L47" i="10" s="1"/>
  <c r="M31" i="10"/>
  <c r="L31" i="10" s="1"/>
  <c r="M15" i="10"/>
  <c r="L15" i="10" s="1"/>
  <c r="M105" i="10"/>
  <c r="L105" i="10" s="1"/>
  <c r="M36" i="10"/>
  <c r="L36" i="10" s="1"/>
  <c r="M147" i="10"/>
  <c r="L147" i="10" s="1"/>
  <c r="M131" i="10"/>
  <c r="L131" i="10" s="1"/>
  <c r="M115" i="10"/>
  <c r="L115" i="10" s="1"/>
  <c r="M99" i="10"/>
  <c r="L99" i="10" s="1"/>
  <c r="M83" i="10"/>
  <c r="L83" i="10" s="1"/>
  <c r="M67" i="10"/>
  <c r="L67" i="10" s="1"/>
  <c r="M51" i="10"/>
  <c r="L51" i="10" s="1"/>
  <c r="M35" i="10"/>
  <c r="L35" i="10" s="1"/>
  <c r="M19" i="10"/>
  <c r="L19" i="10" s="1"/>
  <c r="M142" i="10"/>
  <c r="L142" i="10" s="1"/>
  <c r="M121" i="10"/>
  <c r="L121" i="10" s="1"/>
  <c r="M100" i="10"/>
  <c r="L100" i="10" s="1"/>
  <c r="M78" i="10"/>
  <c r="L78" i="10" s="1"/>
  <c r="M52" i="10"/>
  <c r="L52" i="10" s="1"/>
  <c r="M157" i="10"/>
  <c r="L157" i="10" s="1"/>
  <c r="M152" i="10"/>
  <c r="L152" i="10" s="1"/>
  <c r="M146" i="10"/>
  <c r="L146" i="10" s="1"/>
  <c r="M141" i="10"/>
  <c r="L141" i="10" s="1"/>
  <c r="M136" i="10"/>
  <c r="L136" i="10" s="1"/>
  <c r="M130" i="10"/>
  <c r="L130" i="10" s="1"/>
  <c r="M125" i="10"/>
  <c r="L125" i="10" s="1"/>
  <c r="M120" i="10"/>
  <c r="L120" i="10" s="1"/>
  <c r="M114" i="10"/>
  <c r="L114" i="10" s="1"/>
  <c r="M109" i="10"/>
  <c r="L109" i="10" s="1"/>
  <c r="M104" i="10"/>
  <c r="L104" i="10" s="1"/>
  <c r="M98" i="10"/>
  <c r="L98" i="10" s="1"/>
  <c r="M93" i="10"/>
  <c r="L93" i="10" s="1"/>
  <c r="M88" i="10"/>
  <c r="L88" i="10" s="1"/>
  <c r="M82" i="10"/>
  <c r="L82" i="10" s="1"/>
  <c r="M77" i="10"/>
  <c r="L77" i="10" s="1"/>
  <c r="M72" i="10"/>
  <c r="L72" i="10" s="1"/>
  <c r="M66" i="10"/>
  <c r="L66" i="10" s="1"/>
  <c r="M61" i="10"/>
  <c r="L61" i="10" s="1"/>
  <c r="M56" i="10"/>
  <c r="L56" i="10" s="1"/>
  <c r="M50" i="10"/>
  <c r="L50" i="10" s="1"/>
  <c r="M45" i="10"/>
  <c r="L45" i="10" s="1"/>
  <c r="M40" i="10"/>
  <c r="L40" i="10" s="1"/>
  <c r="M34" i="10"/>
  <c r="L34" i="10" s="1"/>
  <c r="M29" i="10"/>
  <c r="L29" i="10" s="1"/>
  <c r="M24" i="10"/>
  <c r="L24" i="10" s="1"/>
  <c r="M18" i="10"/>
  <c r="L18" i="10" s="1"/>
  <c r="M13" i="10"/>
  <c r="L13" i="10" s="1"/>
  <c r="M148" i="10"/>
  <c r="L148" i="10" s="1"/>
  <c r="M116" i="10"/>
  <c r="L116" i="10" s="1"/>
  <c r="M68" i="10"/>
  <c r="L68" i="10" s="1"/>
  <c r="M30" i="10"/>
  <c r="L30" i="10" s="1"/>
  <c r="M30" i="12"/>
  <c r="L30" i="12" s="1"/>
  <c r="M19" i="12"/>
  <c r="L19" i="12" s="1"/>
  <c r="M14" i="12"/>
  <c r="L14" i="12" s="1"/>
  <c r="M12" i="12"/>
  <c r="L12" i="12" s="1"/>
  <c r="M29" i="12"/>
  <c r="L29" i="12" s="1"/>
  <c r="M24" i="12"/>
  <c r="L24" i="12" s="1"/>
  <c r="M13" i="12"/>
  <c r="L13" i="12" s="1"/>
  <c r="M23" i="12"/>
  <c r="L23" i="12" s="1"/>
  <c r="M18" i="12"/>
  <c r="L18" i="12" s="1"/>
  <c r="M28" i="12"/>
  <c r="L28" i="12" s="1"/>
  <c r="M17" i="12"/>
  <c r="L17" i="12" s="1"/>
  <c r="M27" i="12"/>
  <c r="L27" i="12" s="1"/>
  <c r="M22" i="12"/>
  <c r="L22" i="12" s="1"/>
  <c r="M26" i="12"/>
  <c r="L26" i="12" s="1"/>
  <c r="M15" i="12"/>
  <c r="L15" i="12" s="1"/>
  <c r="M16" i="12"/>
  <c r="L16" i="12" s="1"/>
  <c r="M25" i="12"/>
  <c r="L25" i="12" s="1"/>
  <c r="M20" i="12"/>
  <c r="L20" i="12" s="1"/>
  <c r="M21" i="12"/>
  <c r="L21" i="12" s="1"/>
  <c r="M157" i="11"/>
  <c r="L157" i="11" s="1"/>
  <c r="M148" i="11"/>
  <c r="L148" i="11" s="1"/>
  <c r="M139" i="11"/>
  <c r="L139" i="11" s="1"/>
  <c r="M134" i="11"/>
  <c r="L134" i="11" s="1"/>
  <c r="M125" i="11"/>
  <c r="L125" i="11" s="1"/>
  <c r="M116" i="11"/>
  <c r="L116" i="11" s="1"/>
  <c r="M107" i="11"/>
  <c r="L107" i="11" s="1"/>
  <c r="M102" i="11"/>
  <c r="L102" i="11" s="1"/>
  <c r="M93" i="11"/>
  <c r="L93" i="11" s="1"/>
  <c r="M84" i="11"/>
  <c r="L84" i="11" s="1"/>
  <c r="M75" i="11"/>
  <c r="L75" i="11" s="1"/>
  <c r="M70" i="11"/>
  <c r="L70" i="11" s="1"/>
  <c r="M61" i="11"/>
  <c r="L61" i="11" s="1"/>
  <c r="M52" i="11"/>
  <c r="L52" i="11" s="1"/>
  <c r="M43" i="11"/>
  <c r="L43" i="11" s="1"/>
  <c r="M38" i="11"/>
  <c r="L38" i="11" s="1"/>
  <c r="M29" i="11"/>
  <c r="L29" i="11" s="1"/>
  <c r="M20" i="11"/>
  <c r="L20" i="11" s="1"/>
  <c r="M122" i="11"/>
  <c r="L122" i="11" s="1"/>
  <c r="M90" i="11"/>
  <c r="L90" i="11" s="1"/>
  <c r="M81" i="11"/>
  <c r="L81" i="11" s="1"/>
  <c r="M49" i="11"/>
  <c r="L49" i="11" s="1"/>
  <c r="M31" i="11"/>
  <c r="L31" i="11" s="1"/>
  <c r="M152" i="11"/>
  <c r="L152" i="11" s="1"/>
  <c r="M143" i="11"/>
  <c r="L143" i="11" s="1"/>
  <c r="M138" i="11"/>
  <c r="L138" i="11" s="1"/>
  <c r="M129" i="11"/>
  <c r="L129" i="11" s="1"/>
  <c r="M120" i="11"/>
  <c r="L120" i="11" s="1"/>
  <c r="M111" i="11"/>
  <c r="L111" i="11" s="1"/>
  <c r="M106" i="11"/>
  <c r="L106" i="11" s="1"/>
  <c r="M97" i="11"/>
  <c r="L97" i="11" s="1"/>
  <c r="M88" i="11"/>
  <c r="L88" i="11" s="1"/>
  <c r="M79" i="11"/>
  <c r="L79" i="11" s="1"/>
  <c r="M74" i="11"/>
  <c r="L74" i="11" s="1"/>
  <c r="M65" i="11"/>
  <c r="L65" i="11" s="1"/>
  <c r="M56" i="11"/>
  <c r="L56" i="11" s="1"/>
  <c r="M47" i="11"/>
  <c r="L47" i="11" s="1"/>
  <c r="M42" i="11"/>
  <c r="L42" i="11" s="1"/>
  <c r="M33" i="11"/>
  <c r="L33" i="11" s="1"/>
  <c r="M24" i="11"/>
  <c r="L24" i="11" s="1"/>
  <c r="M15" i="11"/>
  <c r="L15" i="11" s="1"/>
  <c r="M12" i="11"/>
  <c r="L12" i="11" s="1"/>
  <c r="M136" i="11"/>
  <c r="L136" i="11" s="1"/>
  <c r="M113" i="11"/>
  <c r="L113" i="11" s="1"/>
  <c r="M156" i="11"/>
  <c r="L156" i="11" s="1"/>
  <c r="M147" i="11"/>
  <c r="L147" i="11" s="1"/>
  <c r="M142" i="11"/>
  <c r="L142" i="11" s="1"/>
  <c r="M133" i="11"/>
  <c r="L133" i="11" s="1"/>
  <c r="M124" i="11"/>
  <c r="L124" i="11" s="1"/>
  <c r="M115" i="11"/>
  <c r="L115" i="11" s="1"/>
  <c r="M110" i="11"/>
  <c r="L110" i="11" s="1"/>
  <c r="M101" i="11"/>
  <c r="L101" i="11" s="1"/>
  <c r="M92" i="11"/>
  <c r="L92" i="11" s="1"/>
  <c r="M83" i="11"/>
  <c r="L83" i="11" s="1"/>
  <c r="M78" i="11"/>
  <c r="L78" i="11" s="1"/>
  <c r="M69" i="11"/>
  <c r="L69" i="11" s="1"/>
  <c r="M60" i="11"/>
  <c r="L60" i="11" s="1"/>
  <c r="M51" i="11"/>
  <c r="L51" i="11" s="1"/>
  <c r="M46" i="11"/>
  <c r="L46" i="11" s="1"/>
  <c r="M37" i="11"/>
  <c r="L37" i="11" s="1"/>
  <c r="M28" i="11"/>
  <c r="L28" i="11" s="1"/>
  <c r="M19" i="11"/>
  <c r="L19" i="11" s="1"/>
  <c r="M14" i="11"/>
  <c r="L14" i="11" s="1"/>
  <c r="M159" i="11"/>
  <c r="L159" i="11" s="1"/>
  <c r="M17" i="11"/>
  <c r="L17" i="11" s="1"/>
  <c r="M160" i="11"/>
  <c r="L160" i="11" s="1"/>
  <c r="M151" i="11"/>
  <c r="L151" i="11" s="1"/>
  <c r="M146" i="11"/>
  <c r="L146" i="11" s="1"/>
  <c r="M137" i="11"/>
  <c r="L137" i="11" s="1"/>
  <c r="M128" i="11"/>
  <c r="L128" i="11" s="1"/>
  <c r="M119" i="11"/>
  <c r="L119" i="11" s="1"/>
  <c r="M114" i="11"/>
  <c r="L114" i="11" s="1"/>
  <c r="M105" i="11"/>
  <c r="L105" i="11" s="1"/>
  <c r="M96" i="11"/>
  <c r="L96" i="11" s="1"/>
  <c r="M87" i="11"/>
  <c r="L87" i="11" s="1"/>
  <c r="M82" i="11"/>
  <c r="L82" i="11" s="1"/>
  <c r="M73" i="11"/>
  <c r="L73" i="11" s="1"/>
  <c r="M64" i="11"/>
  <c r="L64" i="11" s="1"/>
  <c r="M55" i="11"/>
  <c r="L55" i="11" s="1"/>
  <c r="M50" i="11"/>
  <c r="L50" i="11" s="1"/>
  <c r="M41" i="11"/>
  <c r="L41" i="11" s="1"/>
  <c r="M32" i="11"/>
  <c r="L32" i="11" s="1"/>
  <c r="M23" i="11"/>
  <c r="L23" i="11" s="1"/>
  <c r="M18" i="11"/>
  <c r="L18" i="11" s="1"/>
  <c r="M154" i="11"/>
  <c r="L154" i="11" s="1"/>
  <c r="M127" i="11"/>
  <c r="L127" i="11" s="1"/>
  <c r="M95" i="11"/>
  <c r="L95" i="11" s="1"/>
  <c r="M63" i="11"/>
  <c r="L63" i="11" s="1"/>
  <c r="M40" i="11"/>
  <c r="L40" i="11" s="1"/>
  <c r="M155" i="11"/>
  <c r="L155" i="11" s="1"/>
  <c r="M150" i="11"/>
  <c r="L150" i="11" s="1"/>
  <c r="M141" i="11"/>
  <c r="L141" i="11" s="1"/>
  <c r="M132" i="11"/>
  <c r="L132" i="11" s="1"/>
  <c r="M123" i="11"/>
  <c r="L123" i="11" s="1"/>
  <c r="M118" i="11"/>
  <c r="L118" i="11" s="1"/>
  <c r="M109" i="11"/>
  <c r="L109" i="11" s="1"/>
  <c r="M100" i="11"/>
  <c r="L100" i="11" s="1"/>
  <c r="M91" i="11"/>
  <c r="L91" i="11" s="1"/>
  <c r="M86" i="11"/>
  <c r="L86" i="11" s="1"/>
  <c r="M77" i="11"/>
  <c r="L77" i="11" s="1"/>
  <c r="M68" i="11"/>
  <c r="L68" i="11" s="1"/>
  <c r="M59" i="11"/>
  <c r="L59" i="11" s="1"/>
  <c r="M54" i="11"/>
  <c r="L54" i="11" s="1"/>
  <c r="M45" i="11"/>
  <c r="L45" i="11" s="1"/>
  <c r="M36" i="11"/>
  <c r="L36" i="11" s="1"/>
  <c r="M27" i="11"/>
  <c r="L27" i="11" s="1"/>
  <c r="M22" i="11"/>
  <c r="L22" i="11" s="1"/>
  <c r="M13" i="11"/>
  <c r="L13" i="11" s="1"/>
  <c r="M145" i="11"/>
  <c r="L145" i="11" s="1"/>
  <c r="M104" i="11"/>
  <c r="L104" i="11" s="1"/>
  <c r="M58" i="11"/>
  <c r="L58" i="11" s="1"/>
  <c r="M158" i="11"/>
  <c r="L158" i="11" s="1"/>
  <c r="M149" i="11"/>
  <c r="L149" i="11" s="1"/>
  <c r="M140" i="11"/>
  <c r="L140" i="11" s="1"/>
  <c r="M131" i="11"/>
  <c r="L131" i="11" s="1"/>
  <c r="M126" i="11"/>
  <c r="L126" i="11" s="1"/>
  <c r="M117" i="11"/>
  <c r="L117" i="11" s="1"/>
  <c r="M108" i="11"/>
  <c r="L108" i="11" s="1"/>
  <c r="M99" i="11"/>
  <c r="L99" i="11" s="1"/>
  <c r="M94" i="11"/>
  <c r="L94" i="11" s="1"/>
  <c r="M85" i="11"/>
  <c r="L85" i="11" s="1"/>
  <c r="M76" i="11"/>
  <c r="L76" i="11" s="1"/>
  <c r="M67" i="11"/>
  <c r="L67" i="11" s="1"/>
  <c r="M62" i="11"/>
  <c r="L62" i="11" s="1"/>
  <c r="M53" i="11"/>
  <c r="L53" i="11" s="1"/>
  <c r="M44" i="11"/>
  <c r="L44" i="11" s="1"/>
  <c r="M35" i="11"/>
  <c r="L35" i="11" s="1"/>
  <c r="M30" i="11"/>
  <c r="L30" i="11" s="1"/>
  <c r="M21" i="11"/>
  <c r="L21" i="11" s="1"/>
  <c r="M72" i="11"/>
  <c r="L72" i="11" s="1"/>
  <c r="M26" i="11"/>
  <c r="L26" i="11" s="1"/>
  <c r="M153" i="11"/>
  <c r="L153" i="11" s="1"/>
  <c r="M144" i="11"/>
  <c r="L144" i="11" s="1"/>
  <c r="M135" i="11"/>
  <c r="L135" i="11" s="1"/>
  <c r="M130" i="11"/>
  <c r="L130" i="11" s="1"/>
  <c r="M121" i="11"/>
  <c r="L121" i="11" s="1"/>
  <c r="M112" i="11"/>
  <c r="L112" i="11" s="1"/>
  <c r="M103" i="11"/>
  <c r="L103" i="11" s="1"/>
  <c r="M98" i="11"/>
  <c r="L98" i="11" s="1"/>
  <c r="M89" i="11"/>
  <c r="L89" i="11" s="1"/>
  <c r="M80" i="11"/>
  <c r="L80" i="11" s="1"/>
  <c r="M71" i="11"/>
  <c r="L71" i="11" s="1"/>
  <c r="M66" i="11"/>
  <c r="L66" i="11" s="1"/>
  <c r="M57" i="11"/>
  <c r="L57" i="11" s="1"/>
  <c r="M48" i="11"/>
  <c r="L48" i="11" s="1"/>
  <c r="M39" i="11"/>
  <c r="L39" i="11" s="1"/>
  <c r="M34" i="11"/>
  <c r="L34" i="11" s="1"/>
  <c r="M25" i="11"/>
  <c r="L25" i="11" s="1"/>
  <c r="M16" i="11"/>
  <c r="L16" i="11" s="1"/>
  <c r="L76" i="16"/>
  <c r="K76" i="16" s="1"/>
  <c r="K45" i="16"/>
  <c r="K38" i="16"/>
  <c r="K37" i="16"/>
  <c r="K41" i="16"/>
  <c r="K42" i="16"/>
  <c r="M23" i="13"/>
  <c r="M15" i="13"/>
  <c r="M30" i="13"/>
  <c r="M22" i="13"/>
  <c r="M14" i="13"/>
  <c r="M29" i="13"/>
  <c r="M21" i="13"/>
  <c r="M13" i="13"/>
  <c r="M28" i="13"/>
  <c r="M20" i="13"/>
  <c r="M24" i="13"/>
  <c r="M27" i="13"/>
  <c r="M19" i="13"/>
  <c r="M26" i="13"/>
  <c r="M18" i="13"/>
  <c r="M16" i="13"/>
  <c r="M25" i="13"/>
  <c r="M17" i="13"/>
  <c r="M30" i="9"/>
  <c r="L30" i="9" s="1"/>
  <c r="M22" i="9"/>
  <c r="L22" i="9" s="1"/>
  <c r="M14" i="9"/>
  <c r="L14" i="9" s="1"/>
  <c r="M24" i="9"/>
  <c r="L24" i="9" s="1"/>
  <c r="M29" i="9"/>
  <c r="L29" i="9" s="1"/>
  <c r="M21" i="9"/>
  <c r="L21" i="9" s="1"/>
  <c r="M13" i="9"/>
  <c r="L13" i="9" s="1"/>
  <c r="M18" i="9"/>
  <c r="L18" i="9" s="1"/>
  <c r="M28" i="9"/>
  <c r="L28" i="9" s="1"/>
  <c r="M20" i="9"/>
  <c r="L20" i="9" s="1"/>
  <c r="M26" i="9"/>
  <c r="L26" i="9" s="1"/>
  <c r="M15" i="9"/>
  <c r="L15" i="9" s="1"/>
  <c r="M27" i="9"/>
  <c r="L27" i="9" s="1"/>
  <c r="M19" i="9"/>
  <c r="L19" i="9" s="1"/>
  <c r="M12" i="9"/>
  <c r="L12" i="9" s="1"/>
  <c r="M17" i="9"/>
  <c r="L17" i="9" s="1"/>
  <c r="M16" i="9"/>
  <c r="L16" i="9" s="1"/>
  <c r="M23" i="9"/>
  <c r="L23" i="9" s="1"/>
  <c r="M25" i="9"/>
  <c r="L25" i="9" s="1"/>
  <c r="H3" i="4" l="1"/>
  <c r="B5" i="1"/>
  <c r="B1" i="1"/>
  <c r="I19" i="5"/>
  <c r="N3" i="12" l="1"/>
  <c r="I18" i="5"/>
  <c r="M3" i="12" l="1"/>
  <c r="L3" i="12"/>
  <c r="M3" i="16"/>
  <c r="F3" i="4"/>
  <c r="G3" i="4"/>
  <c r="J3" i="24"/>
  <c r="L3" i="25"/>
  <c r="N3" i="9"/>
  <c r="H3" i="32"/>
  <c r="J3" i="27"/>
  <c r="J3" i="20"/>
  <c r="N3" i="10"/>
  <c r="K3" i="5"/>
  <c r="H3" i="1"/>
  <c r="N3" i="11"/>
  <c r="J3" i="14"/>
  <c r="N3" i="13"/>
  <c r="K3" i="25" l="1"/>
  <c r="J3" i="25"/>
  <c r="I3" i="20"/>
  <c r="H3" i="20"/>
  <c r="L3" i="16"/>
  <c r="K3" i="16"/>
  <c r="H3" i="24"/>
  <c r="I3" i="24"/>
  <c r="I3" i="14"/>
  <c r="H3" i="14"/>
  <c r="L3" i="9"/>
  <c r="M3" i="9"/>
  <c r="L3" i="11"/>
  <c r="M3" i="11"/>
  <c r="F3" i="1"/>
  <c r="G3" i="1"/>
  <c r="I3" i="5"/>
  <c r="J3" i="5"/>
  <c r="L3" i="10"/>
  <c r="M3" i="10"/>
  <c r="H3" i="27"/>
  <c r="I3" i="27"/>
  <c r="L3" i="13"/>
  <c r="M3" i="13"/>
  <c r="F3" i="32"/>
  <c r="G3" i="32"/>
</calcChain>
</file>

<file path=xl/sharedStrings.xml><?xml version="1.0" encoding="utf-8"?>
<sst xmlns="http://schemas.openxmlformats.org/spreadsheetml/2006/main" count="1178" uniqueCount="812">
  <si>
    <t/>
  </si>
  <si>
    <t>- autre (merci de préciser) (3.437)</t>
  </si>
  <si>
    <t>- confirmation de l’identité du client de la part d’un tiers lui-même assujetti à la LCB-FT et situé dans un pays de l’UE/EEE ou un pays tiers imposant des obligations équivalentes en matière de LCB-FT dans les conditions de l’article L. 561-7 (8.320)</t>
  </si>
  <si>
    <t>- constructions juridiques (de type trusts ou fiducies (8.170)</t>
  </si>
  <si>
    <t>- des activités exercées en libre établissement ? (3.030)</t>
  </si>
  <si>
    <t>- des mesures correctives mises en œuvre pour remédier aux incidents mentionnés aux articles R. 561-38-4 et R. 562-1 du CMF (3.010)</t>
  </si>
  <si>
    <t>- dont au titre de l'application du II de l'article L. 561-15 du CMF lorsqu'il y a présence d'au moins l'un des critères de fraude fiscale définis par le CMF (déclarations de soupçon dites de « fraude fiscale ») (8.390)</t>
  </si>
  <si>
    <t>- dont au titre de l'application du IV de l'article L. 561-15 du CMF (déclarations dites « complémentaires ») (8.410)</t>
  </si>
  <si>
    <t>- dont au titre de l'application du V de l'article L. 561-15 du CMF (tentatives d'opérations suspectes) (8.400)</t>
  </si>
  <si>
    <t>- dont les éléments d'analyse font ressortir un soupçon de lien avec le financement du terrorisme (8.420)</t>
  </si>
  <si>
    <t>- formation du personnel du tiers (3.431)</t>
  </si>
  <si>
    <t>- identifie et vérifie l'identité du client, et le cas échéant, du bénéficiaire effectif et/ou des personnes agissant pour le compte du client et bénéficiaires acceptants? (5.010)</t>
  </si>
  <si>
    <t>- l'organisation du dispositif LCB-FT, de sa gouvernance et du reporting aux organes de direction (3.280)</t>
  </si>
  <si>
    <t>- la classification des risques BC-FT de l'établissement (3.200)</t>
  </si>
  <si>
    <t>- la date de naissance (6.062)</t>
  </si>
  <si>
    <t>- la mise en œuvre de l'organisation du dispositif LCB-FT, de sa gouvernance et du reporting aux organes de direction (3.190)</t>
  </si>
  <si>
    <t>- la mise en œuvre des actions de sensibilisation et de formation du personnel en matière de LCB-FT (3.080)</t>
  </si>
  <si>
    <t>- la mise en œuvre des modalités de détermination du profil de risque BC-FT des clients en relation d'affaires (3.060)</t>
  </si>
  <si>
    <t>- la mise en œuvre des politiques et procédures de conservation des éléments d’identification, de vérification et de connaissance clientèle (3.160)</t>
  </si>
  <si>
    <t>- la mise en œuvre des politiques et procédures de suivi et d'analyse des relations d'affaires, y compris la surveillance des transactions (3.120)</t>
  </si>
  <si>
    <t>- la mise en œuvre des politiques et procédures relatives aux déclarations de soupçon (3.140)</t>
  </si>
  <si>
    <t>- la mise en œuvre des procédures d'identification et de vérification d'identité (3.100)</t>
  </si>
  <si>
    <t>- le caractère adapté de l'organisation du dispositif LCB-FT, de sa gouvernance et du reporting aux organes de direction (3.180)</t>
  </si>
  <si>
    <t>- le caractère adapté de la classification des risques BC-FT de l'établissement (3.040)</t>
  </si>
  <si>
    <t>- le caractère adapté des actions de sensibilisation et de formation du personnel en matière de LCB-FT (3.070)</t>
  </si>
  <si>
    <t>- le caractère adapté des modalités de détermination du profil de risque BC-FT des clients en relation d'affaires (3.050)</t>
  </si>
  <si>
    <t>- le caractère adapté des politiques et procédures de conservation des éléments d’identification, de vérification et de connaissance clientèle (3.150)</t>
  </si>
  <si>
    <t>- le caractère adapté des politiques et procédures de suivi et d'analyse des relations d'affaires, y compris la surveillance des transactions (3.110)</t>
  </si>
  <si>
    <t>- le caractère adapté des politiques et procédures relatives aux déclarations de soupçon (3.130)</t>
  </si>
  <si>
    <t>- le caractère adapté des procédures d'identification et de vérification d'identité (3.090)</t>
  </si>
  <si>
    <t>- le caractère adapté des ressources dédiées à la LCB-FT (3.170)</t>
  </si>
  <si>
    <t>- le lieu de naissance (6.063)</t>
  </si>
  <si>
    <t>- le nom et le prénom (6.061)</t>
  </si>
  <si>
    <t>- le traitement des opérations ou de la relation d'affaires avec une personne ou entité faisant l'objet d'une mesure de gel ? (6.080)</t>
  </si>
  <si>
    <t>- les actions de sensibilisation et de formation du personnel en matière de LCB-FT (3.220)</t>
  </si>
  <si>
    <t>- les diligences à mener pour traiter les alertes, y compris les homonymies ? (6.090)</t>
  </si>
  <si>
    <t>- les modalités de détermination du profil de risque BC-FT des clients en relation d'affaires (3.210)</t>
  </si>
  <si>
    <t>- les politiques et procédures de conservation (3.260)</t>
  </si>
  <si>
    <t>- les politiques et procédures de suivi et d'analyse des relations d'affaires, y compris la surveillance des transactions (3.240)</t>
  </si>
  <si>
    <t>- les politiques et procédures relatives aux déclarations de soupçon (3.250)</t>
  </si>
  <si>
    <t>- les procédures d'identification et de vérification d'identité (3.230)</t>
  </si>
  <si>
    <t>- les ressources dédiées à la LCB-FT (3.270)</t>
  </si>
  <si>
    <t>- lors de l'entrée en relation d'affaires ? (5.050)</t>
  </si>
  <si>
    <t>- mesure prévue au 1° de l’article R. 561-5-1 (moyen d'identification électronique) (8.280)</t>
  </si>
  <si>
    <t>- mesure prévue au 3° de l’article R. 561-5-1 (présentation d'un original en face à face) (8.270)</t>
  </si>
  <si>
    <t>- mesures de vérification et de certification de la copie du document d’identité par un tiers indépendant de la personne à identifier (8.300)</t>
  </si>
  <si>
    <t>- montant total des opérations déclarées (en euros) (8.440)</t>
  </si>
  <si>
    <t>- nombre de déclarations de soupçon effectuées avant l'exécution de l'opération suspecte (8.430)</t>
  </si>
  <si>
    <t>- nombre total de déclaration de soupçon (8.380)</t>
  </si>
  <si>
    <t>- outil complémentaire d'appréciation de l'authenticité du document présenté (8.350)</t>
  </si>
  <si>
    <t>- pendant la relation d'affaires ? (5.060)</t>
  </si>
  <si>
    <t>- personnes morales (8.160)</t>
  </si>
  <si>
    <t>- personnes physiques (8.150)</t>
  </si>
  <si>
    <t>- premier paiement des opérations effectué en provenance ou à destination d’un compte ouvert au nom du client auprès d’un organisme financier établi dans un État membre de l’UE ou de l’EEE ou d’un pays tiers considéré comme imposant des obligations LCB-FT équivalentes à la réglementation française (8.310)</t>
  </si>
  <si>
    <t>- recours à un service certifié conforme par l’ANSSI, ou un organisme de certification autorisé par cette agence, ou un organisme de certification que cette agence autorise, au niveau de garantie substantiel des exigences relatives à la preuve et à la vérification d'identité, prévues à l’annexe du règlement d’exécution UE 2015/1502 du 8 septembre 2015 (8.330)</t>
  </si>
  <si>
    <t>- recueil d’une copie du document d’identité (8.290)</t>
  </si>
  <si>
    <t>- recueille, selon une approche par les risques, les informations sur l'activité et la situation financière des clients relevant du champ de l'article L. 561-5-1 du CMF, vous permettant d’élaborer un profil de la relation d’affaires ? (5.020)</t>
  </si>
  <si>
    <t>- reporting par le tiers (3.432)</t>
  </si>
  <si>
    <t>- signature électronique (8.340)</t>
  </si>
  <si>
    <t>- sur la base clientèle (8.610)</t>
  </si>
  <si>
    <t>- sur les flux (8.600)</t>
  </si>
  <si>
    <t>- vous avez eu accès au résultat du contrôle interne réalisé par le tiers (3.434)</t>
  </si>
  <si>
    <t>- vous avez réalisé des contrôles sur place auprès du tiers, y compris la revue d'un échantillon de cas (3.436)</t>
  </si>
  <si>
    <t>- vous avez testé la capacité du tiers à apporter sans délai des précisions adéquates sur l'exécution de ses obligations (3.433)</t>
  </si>
  <si>
    <t>- contrôle permanent (3.460)</t>
  </si>
  <si>
    <t>- contrôle périodique (3.470)</t>
  </si>
  <si>
    <t>- des activités exercées avec des personnes établies dans des États ou territoires non coopératifs en matière fiscale, mentionnés au I de l'article 238-0 A du Code Général des Impôts ou par l'intermédiaire d'implantations dans ces États ou territoires ? (3.020)</t>
  </si>
  <si>
    <t>- des activités exercées en libre prestation de service ? (3.025)</t>
  </si>
  <si>
    <t>- les fonds et ressources économiques qui n'appartiennent pas à une personne ou entité faisant l'objet d'une mesure de gel des avoirs mais qui sont contrôlés par celle-ci ? (6.040)</t>
  </si>
  <si>
    <t>- les fonds ou ressources économiques d'un client faisant l’objet d’une telle mesure ? (6.030)</t>
  </si>
  <si>
    <t>- les relations d'affaires en cours avec une personne ou entité faisant l'objet d'une mesure de gel ? (6.020)</t>
  </si>
  <si>
    <t>- pour les sommes ou opérations dont l'organisme sait, soupçonne ou a de bonnes raisons de soupçonner qu'elles proviennent d'une infraction passible d'une peine privative de liberté supérieure à un an, y compris d'une fraude fiscale lorsqu'il y a présence d'un critère de fraude fiscale (8.470)</t>
  </si>
  <si>
    <t>- pour les sommes ou opérations dont l'organisme sait, soupçonne ou a de bonnes raisons de soupçonner qu'elles sont liées au financement du terrorisme (8.480)</t>
  </si>
  <si>
    <t>- une personne ou entité dont les avoirs sont gelés avant toute entrée en relation d'affaires ou l'exécution d'une opération avec un client occasionnel ? (6.010)</t>
  </si>
  <si>
    <t>1</t>
  </si>
  <si>
    <t>10.010</t>
  </si>
  <si>
    <t>10.020</t>
  </si>
  <si>
    <t>10.030</t>
  </si>
  <si>
    <t>10.040</t>
  </si>
  <si>
    <t>10.050</t>
  </si>
  <si>
    <t>10.060</t>
  </si>
  <si>
    <t>10.070</t>
  </si>
  <si>
    <t>10.080</t>
  </si>
  <si>
    <t>10.090</t>
  </si>
  <si>
    <t>10.100</t>
  </si>
  <si>
    <t>10.110</t>
  </si>
  <si>
    <t>10.120</t>
  </si>
  <si>
    <t>10.130</t>
  </si>
  <si>
    <t>10.140</t>
  </si>
  <si>
    <t>2</t>
  </si>
  <si>
    <t>3</t>
  </si>
  <si>
    <t>4</t>
  </si>
  <si>
    <t>AFGHANISTAN</t>
  </si>
  <si>
    <t>AFRIQUE DU SUD</t>
  </si>
  <si>
    <t>ALAND(LES ÎLES)</t>
  </si>
  <si>
    <t>ALBANIE</t>
  </si>
  <si>
    <t>ALGERIE</t>
  </si>
  <si>
    <t>ALLEMAGNE</t>
  </si>
  <si>
    <t>ANDORRE</t>
  </si>
  <si>
    <t>ANGOLA</t>
  </si>
  <si>
    <t>ANGUILLA</t>
  </si>
  <si>
    <t>ANTARCTIQUE</t>
  </si>
  <si>
    <t>ANTIGUA-ET-BARBUDA</t>
  </si>
  <si>
    <t>ARABIE SAOUDITE</t>
  </si>
  <si>
    <t>ARGENTINE</t>
  </si>
  <si>
    <t>ARMENIE</t>
  </si>
  <si>
    <t>ARUBA</t>
  </si>
  <si>
    <t>AUSTRALIE</t>
  </si>
  <si>
    <t>AUTRICHE</t>
  </si>
  <si>
    <t>AZERBAÏDJAN</t>
  </si>
  <si>
    <t>Appliquez-vous des mesures de vigilance renforcées pour des risques élevés de BC-FT autres que ceux prévus par la règlementation LCB-FT ? (5.100)</t>
  </si>
  <si>
    <t>Appliquez-vous des mesures de vigilance simplifiées pour des risques faibles de BC-FT autres que ceux prévus par la règlementation LCB-FT ? (5.080)</t>
  </si>
  <si>
    <t>Avez-vous intégré des facteurs de risques liés à l'utilisation des actifs numériques par vos clients dans votre classification des risques ? Préciser lesquels en commentaire. (1.180)</t>
  </si>
  <si>
    <t>Avez-vous mis en place une liste d'exception ? (Liste dite de 'good guys') ? (6.140)</t>
  </si>
  <si>
    <t>B1 Classification des risques</t>
  </si>
  <si>
    <t>B1 Informations générales sur l'activité</t>
  </si>
  <si>
    <t>B2-2 Gouvernance</t>
  </si>
  <si>
    <t>B2-2 Information et formation</t>
  </si>
  <si>
    <t>B2-2 Procédures relatives à la LCB-FT</t>
  </si>
  <si>
    <t>B3 Contrôle interne</t>
  </si>
  <si>
    <t>B3 Contrôle périodique</t>
  </si>
  <si>
    <t>B3 Dispositif d’identification des clients, des comptes et des personnes dans le cadre de la lutte contre l’évasion et la fraude fiscales</t>
  </si>
  <si>
    <t>B3 Externalisation en matière de LCB-FT</t>
  </si>
  <si>
    <t>B3 Tierce introduction</t>
  </si>
  <si>
    <t>B5 Dispositif de surveillance des opérations</t>
  </si>
  <si>
    <t>B5 Examen renforcé</t>
  </si>
  <si>
    <t>B5 Mesures de vigilance complémentaires</t>
  </si>
  <si>
    <t>B5 Mesures de vigilance renforcées</t>
  </si>
  <si>
    <t>B5 Mesures de vigilance simplifiées</t>
  </si>
  <si>
    <t>B5 Obligations d'identification du client et du bénéficiaire effectif et recueil d'informations relatives à l'objet et à la nature de la relation d'affaires</t>
  </si>
  <si>
    <t>B5 Obligations déclaratives</t>
  </si>
  <si>
    <t>B5 Personnes politiquement exposées</t>
  </si>
  <si>
    <t>B8 Bons, titres et contrats au porteur</t>
  </si>
  <si>
    <t>B8 Déclaration à Tracfin au cours de la dernière année civile</t>
  </si>
  <si>
    <t>B8 Effectifs</t>
  </si>
  <si>
    <t>B8 Formation du personnel</t>
  </si>
  <si>
    <t>B8 Mise en œuvre des mesures de gel des fonds, instruments financiers ou ressources économiques</t>
  </si>
  <si>
    <t>B8 Non établissement ou rupture de la Relation d'affaires</t>
  </si>
  <si>
    <t>B8 Vigilance à l'égard de la clientèle</t>
  </si>
  <si>
    <t>BAHAMAS</t>
  </si>
  <si>
    <t>BAHREÏN</t>
  </si>
  <si>
    <t>BANGLADESH</t>
  </si>
  <si>
    <t>BARBADE</t>
  </si>
  <si>
    <t>BELARUS</t>
  </si>
  <si>
    <t>BELGIQUE</t>
  </si>
  <si>
    <t>BELIZE</t>
  </si>
  <si>
    <t>BENIN</t>
  </si>
  <si>
    <t>BERMUDES</t>
  </si>
  <si>
    <t>BHOUTAN</t>
  </si>
  <si>
    <t>BOLIVIE (ETAT PLURINATIONAL DE)</t>
  </si>
  <si>
    <t>BONAIRE, SAINT-EUSTACHE ET SABA</t>
  </si>
  <si>
    <t>BOSNIE-HERZEGOVINE</t>
  </si>
  <si>
    <t>BOTSWANA</t>
  </si>
  <si>
    <t>BOUVET (L'ÎLE)</t>
  </si>
  <si>
    <t>BRESIL</t>
  </si>
  <si>
    <t>BRUNEI DARUSSALAM</t>
  </si>
  <si>
    <t>BULGARIE</t>
  </si>
  <si>
    <t>BURKINA FASO</t>
  </si>
  <si>
    <t>BURUNDI</t>
  </si>
  <si>
    <t>C0010</t>
  </si>
  <si>
    <t>C0020</t>
  </si>
  <si>
    <t>C0025</t>
  </si>
  <si>
    <t>C0030</t>
  </si>
  <si>
    <t>C0033</t>
  </si>
  <si>
    <t>C0035</t>
  </si>
  <si>
    <t>C0037</t>
  </si>
  <si>
    <t>C0040</t>
  </si>
  <si>
    <t>C0050</t>
  </si>
  <si>
    <t>C0060</t>
  </si>
  <si>
    <t>C0070</t>
  </si>
  <si>
    <t>C0080</t>
  </si>
  <si>
    <t>C0090</t>
  </si>
  <si>
    <t>C0100</t>
  </si>
  <si>
    <t>C0110</t>
  </si>
  <si>
    <t>C0120</t>
  </si>
  <si>
    <t>C0130</t>
  </si>
  <si>
    <t>C0140</t>
  </si>
  <si>
    <t>C0150</t>
  </si>
  <si>
    <t>C0160</t>
  </si>
  <si>
    <t>C0170</t>
  </si>
  <si>
    <t>C0180</t>
  </si>
  <si>
    <t>C0183</t>
  </si>
  <si>
    <t>C0186</t>
  </si>
  <si>
    <t>C0190</t>
  </si>
  <si>
    <t>C0200</t>
  </si>
  <si>
    <t>C0210</t>
  </si>
  <si>
    <t>C0220</t>
  </si>
  <si>
    <t>C0230</t>
  </si>
  <si>
    <t>C0240</t>
  </si>
  <si>
    <t>C0250</t>
  </si>
  <si>
    <t>C0260</t>
  </si>
  <si>
    <t>C0270</t>
  </si>
  <si>
    <t>C0280</t>
  </si>
  <si>
    <t>C0300</t>
  </si>
  <si>
    <t>C0310</t>
  </si>
  <si>
    <t>C0320</t>
  </si>
  <si>
    <t>C0330</t>
  </si>
  <si>
    <t>C0340</t>
  </si>
  <si>
    <t>C0350</t>
  </si>
  <si>
    <t>C0360</t>
  </si>
  <si>
    <t>C0370</t>
  </si>
  <si>
    <t>C0380</t>
  </si>
  <si>
    <t>C0390</t>
  </si>
  <si>
    <t>C0400</t>
  </si>
  <si>
    <t>C0410</t>
  </si>
  <si>
    <t>C0420</t>
  </si>
  <si>
    <t>C0430</t>
  </si>
  <si>
    <t>C0440</t>
  </si>
  <si>
    <t>C0450</t>
  </si>
  <si>
    <t>C0460</t>
  </si>
  <si>
    <t>C0470</t>
  </si>
  <si>
    <t>C0480</t>
  </si>
  <si>
    <t>C0490</t>
  </si>
  <si>
    <t>CABO VERDE</t>
  </si>
  <si>
    <t>CAMBODGE</t>
  </si>
  <si>
    <t>CAMEROUN</t>
  </si>
  <si>
    <t>CANADA</t>
  </si>
  <si>
    <t>CAÏMANS (LES ÎLES)</t>
  </si>
  <si>
    <t>CHILI</t>
  </si>
  <si>
    <t>CHINE</t>
  </si>
  <si>
    <t>CHRISTMAS (L'ÎLE)</t>
  </si>
  <si>
    <t>CHYPRE</t>
  </si>
  <si>
    <t>COCOS (LES ÎLES)/ KEELING (LES ÎLES)</t>
  </si>
  <si>
    <t>COLOMBIE</t>
  </si>
  <si>
    <t>COMORES</t>
  </si>
  <si>
    <t>CONGO</t>
  </si>
  <si>
    <t>CONGO (LA REPUBLIQUE DEMOCRATIQUE DU)</t>
  </si>
  <si>
    <t>COOK (LES ÎLES)</t>
  </si>
  <si>
    <t>COREE (LA REPUBLIQUE DE)</t>
  </si>
  <si>
    <t>COREE (LA REPUBLIQUE POPULAIRE DEMOCRATIQUE DE)</t>
  </si>
  <si>
    <t>COSTA RICA</t>
  </si>
  <si>
    <t>CROATIE</t>
  </si>
  <si>
    <t>CUBA</t>
  </si>
  <si>
    <t>CURAÇAO</t>
  </si>
  <si>
    <t>Combien d'unités auditables ont été couvertes par le contrôle périodique au cours de ces 5 dernières années ? (3.300)</t>
  </si>
  <si>
    <t>Combien d'unités auditables sont-elles définies en matière de LCB-FT ? (3.290)</t>
  </si>
  <si>
    <t>Combien de fois au cours de l'exercice écoulé, le responsable du contrôle permanent BC-FT a-t-il participé de manière active à une réunion de l'organe de surveillance ou à un de ses comités ? (2.100)</t>
  </si>
  <si>
    <t>Combien de fois au cours de l'exercice écoulé, le responsable du contrôle périodique BC-FT a-t-il participé de manière active à une réunion de l'organe de surveillance ou à un de ses comités ? (2.110)</t>
  </si>
  <si>
    <t>Combien de fois au cours de l'exercice écoulé, le responsable du dispositif LBC-FT a-t-il participé de manière active à une réunion de l'organe de surveillance ou à un de ses comités ? (2.090)</t>
  </si>
  <si>
    <t>Commentaires</t>
  </si>
  <si>
    <t>Courriel</t>
  </si>
  <si>
    <t>CÔTE D'IVOIRE</t>
  </si>
  <si>
    <t>DANEMARK</t>
  </si>
  <si>
    <t>DJIBOUTI</t>
  </si>
  <si>
    <t>DOMINICAINE (LA REPUBLIQUE)</t>
  </si>
  <si>
    <t>DOMINIQUE</t>
  </si>
  <si>
    <t>Dans l'exercice écoulé, un reporting périodique d'indicateurs de risque BC-FT (hormis le RCI LCB-FT) a-t-il été transmis à l'organe de surveillance ? Si oui, préciser en commentaire la forme et la fréquence du reporting. (2.080)</t>
  </si>
  <si>
    <t>Dans l'hypothèse où la vérification d'identité du client et le cas échéant, du bénéficiaire effectif, ou le recueil d'informations sur l'objet et la nature de la relation d'affaires s'avère impossible, votre organisme s'abstient-il de nouer la relation d'affaires ? (5.030)</t>
  </si>
  <si>
    <t>Dans l'hypothèse où votre organisme est doté d'un outil automatisé de filtrage, celui-ci prend-il en compte les variations orthographiques des noms et prénoms ou dénominations de ces personnes ou entités qui ne correspondraient pas exactement à ceux inscrits sur les listes européennes et nationales de gel ? (6.070)</t>
  </si>
  <si>
    <t>Date</t>
  </si>
  <si>
    <t>Date de désignation</t>
  </si>
  <si>
    <t>Déclarations effectuées par le (les) déclarant(s) Tracfin sur les activités des clients. NB. Pour les succursales, cette série de questions ne concerne que les clients de la succursale.</t>
  </si>
  <si>
    <t>Dénomination :</t>
  </si>
  <si>
    <t>EGYPTE</t>
  </si>
  <si>
    <t>EL SALVADOR</t>
  </si>
  <si>
    <t>EMIRATS ARABES UNIS</t>
  </si>
  <si>
    <t>EQUATEUR</t>
  </si>
  <si>
    <t>ERYTHREE</t>
  </si>
  <si>
    <t>ESPAGNE</t>
  </si>
  <si>
    <t>ESTONIE</t>
  </si>
  <si>
    <t>ESWATINI</t>
  </si>
  <si>
    <t>ETATS-UNIS D'AMERIQUE</t>
  </si>
  <si>
    <t>ETHIOPIE</t>
  </si>
  <si>
    <t>Echéance :</t>
  </si>
  <si>
    <t>Effectif annuel moyen au sens des articles L. 130-1 et R. 130-1 du code de la sécurité sociale (effectif sécurité sociale au 1er janvier de l'année de réponse au questionnaire) (8.015)</t>
  </si>
  <si>
    <t>Effectifs employés par des personnes agissant au nom et pour le compte de votre organisme (agents généraux d'assurance; agents de PSP, distributeurs de monnaie électronique) et participant à la mise en œuvre des obligations du titre VI du livre V du CMF (8.030)</t>
  </si>
  <si>
    <t>Encours de bons, titres et contrats au porteur</t>
  </si>
  <si>
    <t>Estimation des EATP dédiés à la LCB-FT, autre que les EATP spécialisés décrits ci-dessus (Préciser en commentaires la méthodologie et les principales composantes de l'estimation) (8.040)</t>
  </si>
  <si>
    <t>FALKLAND (LES ÎLES)/MALOUINES (LES ÎLES)</t>
  </si>
  <si>
    <t>FEROE (LES ÎLES)</t>
  </si>
  <si>
    <t>FIDJI</t>
  </si>
  <si>
    <t>FINLANDE</t>
  </si>
  <si>
    <t>FRANCE</t>
  </si>
  <si>
    <t>Fonction</t>
  </si>
  <si>
    <t>GABON</t>
  </si>
  <si>
    <t>GAMBIE</t>
  </si>
  <si>
    <t>GEORGIE</t>
  </si>
  <si>
    <t>GEORGIE DU SUD-ET-LES ÎLES SANDWICH DU SUD</t>
  </si>
  <si>
    <t>GHANA</t>
  </si>
  <si>
    <t>GIBRALTAR</t>
  </si>
  <si>
    <t>GRENADE</t>
  </si>
  <si>
    <t>GROENLAND</t>
  </si>
  <si>
    <t>GRÈCE</t>
  </si>
  <si>
    <t>GUADELOUPE</t>
  </si>
  <si>
    <t>GUAM</t>
  </si>
  <si>
    <t>GUATEMALA</t>
  </si>
  <si>
    <t>GUERNESEY</t>
  </si>
  <si>
    <t>GUINEE</t>
  </si>
  <si>
    <t>GUINEE EQUATORIALE</t>
  </si>
  <si>
    <t>GUINEE-BISSAU</t>
  </si>
  <si>
    <t>GUYANA</t>
  </si>
  <si>
    <t>GUYANE FRANÇAISE</t>
  </si>
  <si>
    <t>HAÏTI</t>
  </si>
  <si>
    <t>HEARD-ET-ÎLES MACDONALD (L'ÎLE)</t>
  </si>
  <si>
    <t>HONDURAS</t>
  </si>
  <si>
    <t>HONG KONG</t>
  </si>
  <si>
    <t>HONGRIE</t>
  </si>
  <si>
    <t>INDE</t>
  </si>
  <si>
    <t>INDIEN (LE TERRITOIRE BRITANNIQUE DE L'OCEAN)</t>
  </si>
  <si>
    <t>INDONESIE</t>
  </si>
  <si>
    <t>IRAN (REPUBLIQUE ISLAMIQUE D')</t>
  </si>
  <si>
    <t>IRAQ</t>
  </si>
  <si>
    <t>IRLANDE</t>
  </si>
  <si>
    <t>ISLANDE</t>
  </si>
  <si>
    <t>ISRAËL</t>
  </si>
  <si>
    <t>ITALIE</t>
  </si>
  <si>
    <t>Identifiant :</t>
  </si>
  <si>
    <t>Indicateur :</t>
  </si>
  <si>
    <t>Indiquer le nombre de recommandations dont la mise en œuvre compte un retard de 6 mois (3.330)</t>
  </si>
  <si>
    <t>Indiquer le nombre de recommandations en criticité élevée dont la mise en œuvre compte un retard de 6 mois (3.340)</t>
  </si>
  <si>
    <t>Indiquer le nombre de recommandations émises sur la LCB-FT au cours de l'exercice écoulé (3.310)</t>
  </si>
  <si>
    <t>Indiquer le nombre de recommandations émises sur la LCB-FT en criticité élevée au cours de l'exercice écoulé (3.320)</t>
  </si>
  <si>
    <t>Indiquer le pourcentage d'entrées en relation d'affaires ayant fait l'objet d'une tierce introduction par une entité hors groupe durant la dernière année civile (marge d'erreur admise de +/- 5 points de pourcentage). Préciser en commentaires le nom de tout tiers introducteur représentant plus de 10% des nouvelles entrées en relation (3.360)</t>
  </si>
  <si>
    <t>Indiquer votre évaluation des composantes suivantes du dispositif LCB-FT au 31/12, basée sur les derniers résultats disponibles des travaux de contrôle interne permanent et périodique, compte-tenu des mesures correctrices dont la réalisation a été vérifiée :</t>
  </si>
  <si>
    <t>Indiquer, en mois, la périodicité de revue des KYC des clients classés en risque élevé (8.250)</t>
  </si>
  <si>
    <t>Indiquer, parmi les nouvelles relations de la dernière année civile ayant fait l'objet d'une tierce introduction par une entité hors groupe, le pourcentage des relations pour lesquelles vous avez mené une vérification indépendante des informations communiquées (impliquant au minimum la collecte de la copie des documents ayant servi à la vérification et leur examen) (3.380)</t>
  </si>
  <si>
    <t>Indiquer, pour ces mêmes clients, le taux de conformité des dossiers clients (8.260)</t>
  </si>
  <si>
    <t>JAMAÏQUE</t>
  </si>
  <si>
    <t>JAPON</t>
  </si>
  <si>
    <t>JERSEY</t>
  </si>
  <si>
    <t>JORDANIE</t>
  </si>
  <si>
    <t>KAZAKHSTAN</t>
  </si>
  <si>
    <t>KENYA</t>
  </si>
  <si>
    <t>KIRGHIZISTAN</t>
  </si>
  <si>
    <t>KIRIBATI</t>
  </si>
  <si>
    <t>KOWEÏT</t>
  </si>
  <si>
    <t>LAO (LA REPUBLIQUE DEMOCRATIQUE POPULAIRE)</t>
  </si>
  <si>
    <t>LESOTHO</t>
  </si>
  <si>
    <t>LETTONIE</t>
  </si>
  <si>
    <t>LIBAN</t>
  </si>
  <si>
    <t>LIBERIA</t>
  </si>
  <si>
    <t>LIBYE</t>
  </si>
  <si>
    <t>LIECHTENSTEIN</t>
  </si>
  <si>
    <t>LITUANIE</t>
  </si>
  <si>
    <t>LUXEMBOURG</t>
  </si>
  <si>
    <t>La classification des risques a-t-elle été communiquée à l'organe de surveillance au cours de l'année écoulée, en cas de mise à jour ? (1.200)</t>
  </si>
  <si>
    <t>La classification des risques de votre organisme couvre-t-elle les 5 axes définis par la réglementation ? Si l'un des axes est non applicable, le justifier. (1.160)</t>
  </si>
  <si>
    <t>Le contrôle permanent et périodique s'assure-t-il de la mise en œuvre, dès leur entrée en vigueur, des mesures de gel des fonds ou ressources économiques ? (6.100)</t>
  </si>
  <si>
    <t>Le contrôle permanent vérifie-t-il les diligences effectuées dans le cadre :  </t>
  </si>
  <si>
    <t>Les informations de nature à infirmer, conforter ou modifier les éléments contenus dans une déclaration de soupçon est-elle portée à la connaissance de Tracfin de manière adaptée et diligente au cas d'espèce ? (5.190)</t>
  </si>
  <si>
    <t>Les procédures couvrent-elles l'ensemble des activités de votre organisme exposées aux risques de blanchiment de capitaux et de financement du terrorisme ? (2.010)</t>
  </si>
  <si>
    <t>Les procédures couvrent-elles l’ensemble des obligations LCB-FT qui sont applicables à votre organisme ? (2.020)</t>
  </si>
  <si>
    <t>Les procédures prévoient-elles la conservation des informations et documents mentionnés au 9° de l'article 6 de l'arrêté du 6 janvier 2021, dans des conditions qui permettent de répondre à Tracfin dans les délais prescrits, au minimum pour la durée prévue à l'article L. 561-12 du CMF ? (2.040)</t>
  </si>
  <si>
    <t>Les procédures sont-elles organisées de manière à assurer un accès rapide et aisé aux personnes ayant à en connaître, ainsi qu'au superviseur ? (2.030)</t>
  </si>
  <si>
    <t>Lorsque le tiers introducteur étranger n'appartient pas au même groupe que l'établissement, les modalités de sélection du tiers tiennent-elles compte des informations prévues au 2° de l'article 8 de l'arrêté du 6 janvier 2021 (risque lié au pays, obstacles juridiques à la transmission des informations, équivalence de la supervision et de la réglementation) ? (3.400)</t>
  </si>
  <si>
    <t>L’ensemble des préposés et des personnes agissant au nom et pour le compte de votre organisme, qui est en relation avec la clientèle, est-il informé et formé régulièrement aux facteurs de risques spécifiques de financement du terrorisme ? (2.060)</t>
  </si>
  <si>
    <t>MACAO</t>
  </si>
  <si>
    <t>MACEDOINE DU NORD</t>
  </si>
  <si>
    <t>MADAGASCAR</t>
  </si>
  <si>
    <t>MALAISIE</t>
  </si>
  <si>
    <t>MALAWI</t>
  </si>
  <si>
    <t>MALDIVES</t>
  </si>
  <si>
    <t>MALI</t>
  </si>
  <si>
    <t>MALTE</t>
  </si>
  <si>
    <t>MARIANNES DU NORD (LES ÎLES)</t>
  </si>
  <si>
    <t>MAROC</t>
  </si>
  <si>
    <t>MARSHALL (LES ÎLES)</t>
  </si>
  <si>
    <t>MARTINIQUE</t>
  </si>
  <si>
    <t>MAURICE</t>
  </si>
  <si>
    <t>MAURITANIE</t>
  </si>
  <si>
    <t>MAYOTTE</t>
  </si>
  <si>
    <t>MEXIQUE</t>
  </si>
  <si>
    <t>MICRONESIE (ETATS FEDERES DE)</t>
  </si>
  <si>
    <t>MOLDOVA (LA REPUBLIQUE DE)</t>
  </si>
  <si>
    <t>MONACO</t>
  </si>
  <si>
    <t>MONGOLIE</t>
  </si>
  <si>
    <t>MONTENEGRO</t>
  </si>
  <si>
    <t>MONTSERRAT</t>
  </si>
  <si>
    <t>MOZAMBIQUE</t>
  </si>
  <si>
    <t>MYANMAR</t>
  </si>
  <si>
    <t>Madame</t>
  </si>
  <si>
    <t>Monsieur</t>
  </si>
  <si>
    <t>Montant</t>
  </si>
  <si>
    <t>Montant (8.540)</t>
  </si>
  <si>
    <t>Montant (8.560)</t>
  </si>
  <si>
    <t>NAMIBIE</t>
  </si>
  <si>
    <t>NAURU</t>
  </si>
  <si>
    <t>NEPAL</t>
  </si>
  <si>
    <t>NICARAGUA</t>
  </si>
  <si>
    <t>NIGER</t>
  </si>
  <si>
    <t>NIGERIA</t>
  </si>
  <si>
    <t>NIUE</t>
  </si>
  <si>
    <t>NON</t>
  </si>
  <si>
    <t>NON APPLICABLE</t>
  </si>
  <si>
    <t>NORFOLK (L'ÎLE)</t>
  </si>
  <si>
    <t>NORVÈGE</t>
  </si>
  <si>
    <t>NOUVELLE-CALEDONIE</t>
  </si>
  <si>
    <t>NOUVELLE-ZELANDE</t>
  </si>
  <si>
    <t>Nom</t>
  </si>
  <si>
    <t>Nombre</t>
  </si>
  <si>
    <t>Nombre (8.530)</t>
  </si>
  <si>
    <t>Nombre de bons, titres ou contrats remboursés (8.550)</t>
  </si>
  <si>
    <t>Nombre de clients domiciliés enregistrés ou établis dans les pays et juridictions à haut risque, sous surveillance ou non coopératifs, en matière de BC-FT ou fiscale, visés à l'article 2 de l'arrêté du 6 janvier 2021. Merci de préciser en commentaires les principales caractéristiques de cette clientèle (au minimum pays concernés; si pertinent les lignes métiers ou produits) (1.060)</t>
  </si>
  <si>
    <t>Nombre de clients en relation d'affaires (1.010)</t>
  </si>
  <si>
    <t>Nombre de divergences signalées au registre des bénéficiaires effectifs (8.090)</t>
  </si>
  <si>
    <t>Nombre de décisions sur l’année de ne pas entrer en relation avec des prospects pour motif LCB-FT (8.080)</t>
  </si>
  <si>
    <t>Nombre de personnes employées par votre organisme au 31/12. (8.010)</t>
  </si>
  <si>
    <t>Nombre d’employés sanctionnés disciplinairement pour des manques de conformité en lien avec la LCB-FT (8.070)</t>
  </si>
  <si>
    <t>Non remis</t>
  </si>
  <si>
    <t>Numéro de téléphone</t>
  </si>
  <si>
    <t>N° ligne</t>
  </si>
  <si>
    <t>OMAN</t>
  </si>
  <si>
    <t>OUGANDA</t>
  </si>
  <si>
    <t>OUI</t>
  </si>
  <si>
    <t>OUI/NON</t>
  </si>
  <si>
    <t>OUI/NON/NA</t>
  </si>
  <si>
    <t>OUZBEKISTAN</t>
  </si>
  <si>
    <t>PAKISTAN</t>
  </si>
  <si>
    <t>PALAOS</t>
  </si>
  <si>
    <t>PALESTINE, ETAT DE</t>
  </si>
  <si>
    <t>PANAMA</t>
  </si>
  <si>
    <t>PAPOUASIE-NOUVELLE-GUINEE</t>
  </si>
  <si>
    <t>PARAGUAY</t>
  </si>
  <si>
    <t>PAYS-BAS</t>
  </si>
  <si>
    <t>PEROU</t>
  </si>
  <si>
    <t>PHILIPPINES</t>
  </si>
  <si>
    <t>PITCAIRN</t>
  </si>
  <si>
    <t>POLOGNE</t>
  </si>
  <si>
    <t>POLYNESIE FRANÇAISE</t>
  </si>
  <si>
    <t>PORTO RICO</t>
  </si>
  <si>
    <t>PORTUGAL</t>
  </si>
  <si>
    <t>PSP DO</t>
  </si>
  <si>
    <t>PSPI</t>
  </si>
  <si>
    <t>Parmi les personnes formées mentionnées aux lignes 8.012, 8.021, 8.031, préciser le pourcentage des effectifs pour lesquels la formation a été validée par un test. (8.050)</t>
  </si>
  <si>
    <t>Pour chaque méthode proposée, indiquer le pourcentage de prestataires externes auxquels chaque méthode a été effectivement appliquée au cours de l'exercice afin de vérifier que les exigences du contrat d'externalisation (art. 10 arrêté du 6 janvier 2021) sont effectivement mises en œuvre par le prestataire :</t>
  </si>
  <si>
    <t>Pour les clients classés en risque élevé, pourcentage de dossiers disposant d'un justificatif de revenu, de ressources ou de situation financière daté de moins de 2 ans. (8.240)</t>
  </si>
  <si>
    <t>Pour les opérations ayant fait l'objet d'une DS, délai entre l'exécution de l'opération (ou sa tentative) et la détection (8.450)</t>
  </si>
  <si>
    <t>Pour les opérations ayant fait l'objet d'une DS, délai moyen entre la détection et la déclaration (8.460)</t>
  </si>
  <si>
    <t>Pourcentage de clients entrés en relation au cours des deux dernières années civiles pour lesquels une usurpation d'identité est avérée ou suspectée. (8.200)</t>
  </si>
  <si>
    <t>Pourcentage de relations d'affaires classées dans la catégorie de risque la plus élevée (en pourcents, nombre entier de 0 à 100) (8.210)</t>
  </si>
  <si>
    <t>Pourcentage de relations d'affaires dans la deuxième catégorie de risque la plus élevée (en pourcents, nombre entier de 0 à 100) (8.220)</t>
  </si>
  <si>
    <t>Pourcentage de relations d'affaires dans la troisième catégorie de risque la plus élevée (en pourcents, nombre entier de 0 à 100) (8.230)</t>
  </si>
  <si>
    <t>Pourcentage de relations d'affaires dans les catégories de risque les plus basses (en pourcents, nombre entier de 0 à 100) (8.235)</t>
  </si>
  <si>
    <t>Pourcentage des clients autres que les personnes physiques pour lesquels les éléments d'identification des bénéficiaires effectifs figurent dans une base de donnée permettant un filtrage effectif (8.180)</t>
  </si>
  <si>
    <t>Préalablement au lancement de nouveaux produits, services ou pratiques commerciales, y compris le recours à de nouveaux mécanismes de distribution et à des technologies nouvelles ou en développement, en lien avec des produits et services nouveaux ou préexistants, procédez-vous à une analyse des risques BC-FT ? Si non applicable, justifier en commentaires. (1.210)</t>
  </si>
  <si>
    <t>Préciser la date du dernier rapport d'audit (et indiquer l'appréciation attribuée en commentaires) qui a porté sur :</t>
  </si>
  <si>
    <t>Préciser le délai moyen de traitement des alertes en matière de gel sur la base clientèle (en jours). (8.620)</t>
  </si>
  <si>
    <t>Préciser le nombre d'alertes clôturées au cours de la dernière année civile. (8.110)</t>
  </si>
  <si>
    <t>Préciser le nombre d'alertes générées au cours de la dernière année civile par le dispositif de gel des avoirs : </t>
  </si>
  <si>
    <t>Préciser le nombre d'alertes générées par le dispositif de détection des opérations atypiques ou suspectes, qu’il soit automatisé ou non, au cours de la dernière année civile. (8.100)</t>
  </si>
  <si>
    <t>Préciser le nombre d'heures de formation LCB-FT moyen par employé ayant reçu une formation au cours de la dernière année civile (8.060)</t>
  </si>
  <si>
    <t>Préciser le nombre de clients identifiés au 31/12 comme faisant l'objet d'une mesure de gel des avoirs (8.570)</t>
  </si>
  <si>
    <t>Préciser le nombre de déclarations de soupçon au cours de la dernière année civile effectuées à l'égard de relations d'affaires qui ont des liens avec une personne ou entité faisant l'objet d'une mesure de gel. (8.630)</t>
  </si>
  <si>
    <t>Préciser le nombre de personnes à risque élevé ayant fait l’objet d’une désignation par Tracfin à votre établissement au cours de la dernière année civile. (8.360)</t>
  </si>
  <si>
    <t>Préciser le nombre de réquisitions judiciaires reçues dans l’année dont le thème ou la nature du service demandeur suggère un lien avec la LCB-FT (8.370)</t>
  </si>
  <si>
    <t>Préciser, au sein de vos relations d'affaires, le nombre de PPE. (8.130)</t>
  </si>
  <si>
    <t>Préciser, en proportion du nombre total de relations d'affaires de même nature, le pourcentage de relations d’affaires classées en risque élevé par votre organisme avec des : (NB : en pourcents, nombre entier de 0 à 100) ; Pour les succursales et les réseaux d'agents et de distributeurs, cette question ne concerne que les relations d'affaires françaises visées).</t>
  </si>
  <si>
    <t>Précisez la date de la dernière mise à jour de la classification des risques de votre organisme. (1.190)</t>
  </si>
  <si>
    <t>Précisez la date de la dernière mise à jour des procédures relatives à la LCB-FT et au gel des avoirs au sein de votre organisme. (2.050)</t>
  </si>
  <si>
    <t>Précisez la date du dernier contrôle périodique effectué. (3.480)</t>
  </si>
  <si>
    <t>Précisez la date du dernier contrôle réalisé au sein de votre organisme par le contrôle périodique portant sur tout ou partie du dispositif de gel des fonds ou ressources économiques. (6.110)</t>
  </si>
  <si>
    <t>Précisez le délai moyen (en jours) de réponse de votre organisme lorsque Tracfin demande, en application de l'article L. 561-25 du CMF, que les documents, informations ou données conservés, quel que soit le support utilisé, lui soient communiquées. (8.510)</t>
  </si>
  <si>
    <t>Précisez le délai moyen (en jours), au cours de la dernière année civile, entre la rupture de la relation d'affaires en application de l'article L. 561-8 et la déclaration à Tracfin, lorsque celle-ci est postérieure. (8.500)</t>
  </si>
  <si>
    <t>Précisez le délai moyen entre l'exécution des opérations et leur déclaration (en jours calendaires) à Tracfin, au cours de la dernière année civile, en application du I au III de l'article L. 561-15 du CMF :</t>
  </si>
  <si>
    <t>Précisez le nombre de dossiers d'examen renforcé consignés au cours de la dernière année civile. (8.120)</t>
  </si>
  <si>
    <t>Précisez le nombre de déclarations de mise en œuvre de mesures de gel effectuées par votre organisme à la Direction générale du Trésor au cours de la dernière année civile (8.590)</t>
  </si>
  <si>
    <t>Précisez si votre organisme a mis en place des procédures internes visant à assurer le respect des dispositions relatives à la lutte contre l’évasion et la fraude fiscales, conformément à l’article L. 564-2 du code monétaire et financier. (3.450)</t>
  </si>
  <si>
    <t>Précisez si votre organisme a mis en place un dispositif de contrôle interne des procédures visant à assurer le respect des dispositions relatives à la lutte contre la fraude et l’évasion fiscales :</t>
  </si>
  <si>
    <t>Précisez, au cours de la dernière année civile, le nombre de relations d'affaires clôturées en application de l'article L. 561-8 du CMF. (8.520)</t>
  </si>
  <si>
    <t>Prénom</t>
  </si>
  <si>
    <t>QATAR</t>
  </si>
  <si>
    <t>Qualité</t>
  </si>
  <si>
    <t>Quelle est la proportion d'utilisation des méthodes de vérification d'identité suivantes concernant des personnes physiques (clientes ou représentant une entité cliente) pour les entrées en relation ayant eu lieu durant la dernière année civile hors tierce introduction (en pourcentage du nombre total de personnes physiques vérifiées) pour les relations d'affaires où s'applique une obligation de vérification :</t>
  </si>
  <si>
    <t>Question filtre : (seuls les organismes qui répondent OUI à la question 3.440 répondent aux questions 3.450 à 3.480)  Votre organisme propose-t-il des comptes financiers au sens de l’article 4 du décret n° 2016-1683 du 5 décembre 2016 fixant les règles et procédures concernant l’échange automatique des renseignements relatifs aux comptes financiers, dites « norme commune de déclaration » ? (3.440)</t>
  </si>
  <si>
    <t>Question filtre : Votre organisme a-t-il recours à des prestataires pour la mise en œuvre au nom et pour son compte d'activités opérationnelles liées aux obligations LCB-FT ? (3.410)</t>
  </si>
  <si>
    <t>R0005</t>
  </si>
  <si>
    <t>R0010</t>
  </si>
  <si>
    <t>R0011</t>
  </si>
  <si>
    <t>R0012</t>
  </si>
  <si>
    <t>R0015</t>
  </si>
  <si>
    <t>R0016</t>
  </si>
  <si>
    <t>R0020</t>
  </si>
  <si>
    <t>R0021</t>
  </si>
  <si>
    <t>R0022</t>
  </si>
  <si>
    <t>R0025</t>
  </si>
  <si>
    <t>R0030</t>
  </si>
  <si>
    <t>R0031</t>
  </si>
  <si>
    <t>R0032</t>
  </si>
  <si>
    <t>R0040</t>
  </si>
  <si>
    <t>R0050</t>
  </si>
  <si>
    <t>R0060</t>
  </si>
  <si>
    <t>R0061</t>
  </si>
  <si>
    <t>R0062</t>
  </si>
  <si>
    <t>R0063</t>
  </si>
  <si>
    <t>R0065</t>
  </si>
  <si>
    <t>R0070</t>
  </si>
  <si>
    <t>R0075</t>
  </si>
  <si>
    <t>R0080</t>
  </si>
  <si>
    <t>R0090</t>
  </si>
  <si>
    <t>R0100</t>
  </si>
  <si>
    <t>R0110</t>
  </si>
  <si>
    <t>R0120</t>
  </si>
  <si>
    <t>R0130</t>
  </si>
  <si>
    <t>R0140</t>
  </si>
  <si>
    <t>R0150</t>
  </si>
  <si>
    <t>R0160</t>
  </si>
  <si>
    <t>R0170</t>
  </si>
  <si>
    <t>R0180</t>
  </si>
  <si>
    <t>R0190</t>
  </si>
  <si>
    <t>R0200</t>
  </si>
  <si>
    <t>R0210</t>
  </si>
  <si>
    <t>R0220</t>
  </si>
  <si>
    <t>R0230</t>
  </si>
  <si>
    <t>R0235</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</si>
  <si>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</si>
  <si>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</si>
  <si>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</si>
  <si>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</si>
  <si>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</si>
  <si>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</si>
  <si>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</si>
  <si>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</si>
  <si>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</si>
  <si>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</si>
  <si>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</si>
  <si>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</si>
  <si>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</si>
  <si>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</si>
  <si>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</si>
  <si>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</si>
  <si>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</si>
  <si>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</si>
  <si>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</si>
  <si>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</si>
  <si>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R0431</t>
  </si>
  <si>
    <t>R0432</t>
  </si>
  <si>
    <t>R0433</t>
  </si>
  <si>
    <t>R0434</t>
  </si>
  <si>
    <t>R0435</t>
  </si>
  <si>
    <t>R0436</t>
  </si>
  <si>
    <t>R0437</t>
  </si>
  <si>
    <t>R0440</t>
  </si>
  <si>
    <t>R0450</t>
  </si>
  <si>
    <t>R0460</t>
  </si>
  <si>
    <t>R0470</t>
  </si>
  <si>
    <t>R0480</t>
  </si>
  <si>
    <t>R0500</t>
  </si>
  <si>
    <t>R0510</t>
  </si>
  <si>
    <t>R0520</t>
  </si>
  <si>
    <t>R0530</t>
  </si>
  <si>
    <t>R0540</t>
  </si>
  <si>
    <t>R0550</t>
  </si>
  <si>
    <t>R0560</t>
  </si>
  <si>
    <t>R0570</t>
  </si>
  <si>
    <t>R0580</t>
  </si>
  <si>
    <t>R0590</t>
  </si>
  <si>
    <t>R0600</t>
  </si>
  <si>
    <t>R0610</t>
  </si>
  <si>
    <t>R0620</t>
  </si>
  <si>
    <t>R0630</t>
  </si>
  <si>
    <t>REPUBLIQUE ARABE SYRIENNE</t>
  </si>
  <si>
    <t>REPUBLIQUE CENTRAFRICAINE</t>
  </si>
  <si>
    <t>REUNION</t>
  </si>
  <si>
    <t>ROUMANIE</t>
  </si>
  <si>
    <t>ROYAUME-UNI DE GRANDE-BRETAGNE ET D'IRLANDE DU NORD</t>
  </si>
  <si>
    <t>RUSSIE (LA FEDERATION DE)</t>
  </si>
  <si>
    <t>RWANDA</t>
  </si>
  <si>
    <t>Rattachement fonctionnel</t>
  </si>
  <si>
    <t>Rattachement hiérarchique</t>
  </si>
  <si>
    <t>Remboursement de bons, titres et contrats au porteur au cours de la dernière année civile</t>
  </si>
  <si>
    <t>Remis</t>
  </si>
  <si>
    <t>Réponses</t>
  </si>
  <si>
    <t>S'il est disponible, nombre de clients dont les bénéficiaires effectifs résident dans les pays et juridictions à haut risque, sous surveillance ou non coopératifs, en matière de BC-FT ou fiscale, visés à l'article 2 de l'arrêté du 6 janvier 2021. Merci de préciser en commentaires les principales caractéristiques de cette clientèle (au minimum pays concernés; si pertinent les lignes métiers ou produits) (1.070)</t>
  </si>
  <si>
    <t>SAHARA OCCIDENTAL</t>
  </si>
  <si>
    <t>SAINT-BARTHELEMY</t>
  </si>
  <si>
    <t>SAINT-KITTS-ET-NEVIS</t>
  </si>
  <si>
    <t>SAINT-MARIN</t>
  </si>
  <si>
    <t>SAINT-MARTIN (PARTIE FRANÇAISE)</t>
  </si>
  <si>
    <t>SAINT-MARTIN (PARTIE NEERLANDAISE)</t>
  </si>
  <si>
    <t>SAINT-PIERRE-ET-MIQUELON</t>
  </si>
  <si>
    <t>SAINT-SIÈGE</t>
  </si>
  <si>
    <t>SAINT-VINCENT-ET-LES GRENADINES</t>
  </si>
  <si>
    <t>SAINTE-HELÈNE, ASCENSION ET TRISTAN DA CUNHA</t>
  </si>
  <si>
    <t>SAINTE-LUCIE</t>
  </si>
  <si>
    <t>SALOMON (LES ÎLES)</t>
  </si>
  <si>
    <t>SAMOA</t>
  </si>
  <si>
    <t>SAMOA AMERICAINES</t>
  </si>
  <si>
    <t>SAO TOME-ET-PRINCIPE</t>
  </si>
  <si>
    <t>SENEGAL</t>
  </si>
  <si>
    <t>SERBIE</t>
  </si>
  <si>
    <t>SEYCHELLES</t>
  </si>
  <si>
    <t>SIERRA LEONE</t>
  </si>
  <si>
    <t>SINGAPOUR</t>
  </si>
  <si>
    <t>SLOVAQUIE</t>
  </si>
  <si>
    <t>SLOVENIE</t>
  </si>
  <si>
    <t>SOMALIE</t>
  </si>
  <si>
    <t>SOUDAN</t>
  </si>
  <si>
    <t>SOUDAN DU SUD</t>
  </si>
  <si>
    <t>SRI LANKA</t>
  </si>
  <si>
    <t>SUISSE</t>
  </si>
  <si>
    <t>SURINAME</t>
  </si>
  <si>
    <t>SUÈDE</t>
  </si>
  <si>
    <t>SVALBARD ET L'ÎLE JAN MAYEN</t>
  </si>
  <si>
    <t>Si cette information est disponible, pourcentage de clients personnes physiques pour lesquels les noms, prénoms, date et lieu de naissance figurent de manière individualisée dans une base de données; pour lesquels une copie de la pièce d'identité numérisée est immédiatement accessible, et pour lesquels une vérification automatisée de la concordance entre la base de donnée et la pièce d'identité a été effectuée (8.190)</t>
  </si>
  <si>
    <t>Si oui à la question 5.060, selon quelle périodicité (en jours) (5.065)</t>
  </si>
  <si>
    <t>TADJIKISTAN</t>
  </si>
  <si>
    <t>TANZANIE (LA REPUBLIQUE-UNIE DE)</t>
  </si>
  <si>
    <t>TAÏWAN (PROVINCE DE CHINE)</t>
  </si>
  <si>
    <t>TB.00.01</t>
  </si>
  <si>
    <t>TB.00.01_unfiled</t>
  </si>
  <si>
    <t>TB.00.04</t>
  </si>
  <si>
    <t>TB.00.04_unfiled</t>
  </si>
  <si>
    <t>TB.00.05</t>
  </si>
  <si>
    <t>TB.00.05_unfiled</t>
  </si>
  <si>
    <t>TB.00.10</t>
  </si>
  <si>
    <t>TB.00.10_unfiled</t>
  </si>
  <si>
    <t>TB.01.01</t>
  </si>
  <si>
    <t>TB.01.01 - B1 Informations générales sur l’activité et classification des risques par l’organisme</t>
  </si>
  <si>
    <t>TB.01.01.01 B1 - Informations générales sur l’activité et classification des risques par l’organisme (QLB général)</t>
  </si>
  <si>
    <t>TB.01.01_unfiled</t>
  </si>
  <si>
    <t>TB.02.01</t>
  </si>
  <si>
    <t>TB.02.01 - B2-1 Identité des responsables, déclarants et correspondants</t>
  </si>
  <si>
    <t>TB.02.01.01 B2-1 - Identité, rattachement hiérarchique et fonctionnel du responsable du dispositif de LCB-FT (L.561-32 CMF)</t>
  </si>
  <si>
    <t>TB.02.01.02 B2-1 - Identité du (des) correspondant(s) Tracfin</t>
  </si>
  <si>
    <t>TB.02.01_unfiled</t>
  </si>
  <si>
    <t>TB.02.02</t>
  </si>
  <si>
    <t>TB.02.02 - B2-2 Organisation du dispositif LCB-FT</t>
  </si>
  <si>
    <t>TB.02.02.01 B2-2 - Organisation du dispositif LCB-FT (QLB général)</t>
  </si>
  <si>
    <t>TB.02.02_unfiled</t>
  </si>
  <si>
    <t>TB.03.01</t>
  </si>
  <si>
    <t>TB.03.01 - B3 Contrôle interne du dispositif LCB-FT et du dispositif d'identification des clients, des comptes et des personnes dans le cadre de la lutte contre l'évasion et la fraude fiscales</t>
  </si>
  <si>
    <t>TB.03.01.01 B3 - Contrôle interne du dispositif LCB-FT et du dispositif d’identification des clients, des comptes et des personnes dans le cadre de la lutte contre l’évasion et la fraude fiscales (QLB général)</t>
  </si>
  <si>
    <t>TB.03.01_unfiled</t>
  </si>
  <si>
    <t>TB.05.01</t>
  </si>
  <si>
    <t>TB.05.01 - B5 Mesures de vigilance adaptées aux risques BC-FT et détection des opérations suspectes</t>
  </si>
  <si>
    <t>TB.05.01.01 B5 - Mesures de vigilance adaptées aux risques BC-FT et détection des opérations suspectes (QLB général)</t>
  </si>
  <si>
    <t>TB.05.01_unfiled</t>
  </si>
  <si>
    <t>TB.06.01</t>
  </si>
  <si>
    <t>TB.06.01 - B6 Gel des avoirs et mesures restrictives</t>
  </si>
  <si>
    <t>TB.06.01.01 B6 - Gel des avoirs et mesures restrictives</t>
  </si>
  <si>
    <t>TB.06.01_unfiled</t>
  </si>
  <si>
    <t>TB.07.01</t>
  </si>
  <si>
    <t>TB.07.01_unfiled</t>
  </si>
  <si>
    <t>TB.08.01</t>
  </si>
  <si>
    <t>TB.08.01 - B8 Données statistiques</t>
  </si>
  <si>
    <t>TB.08.01.01 B8 - Données statistiques (QLB général)</t>
  </si>
  <si>
    <t>TB.08.01_unfiled</t>
  </si>
  <si>
    <t>TB.09.01</t>
  </si>
  <si>
    <t>TB.09.01_unfiled</t>
  </si>
  <si>
    <t>TB.10.01</t>
  </si>
  <si>
    <t>TB.10.01 - B10 Commentaires libres</t>
  </si>
  <si>
    <t>TB.10.01.01 B10 - Commentaires libres</t>
  </si>
  <si>
    <t>TB.10.01_unfiled</t>
  </si>
  <si>
    <t>TCHAD</t>
  </si>
  <si>
    <t>TCHEQUIE</t>
  </si>
  <si>
    <t>TERRES AUSTRALES FRANÇAISES</t>
  </si>
  <si>
    <t>THAÏLANDE</t>
  </si>
  <si>
    <t>TIMOR-LESTE</t>
  </si>
  <si>
    <t>TOGO</t>
  </si>
  <si>
    <t>TOKELAU</t>
  </si>
  <si>
    <t>TONGA</t>
  </si>
  <si>
    <t>TRINITE-ET-TOBAGO</t>
  </si>
  <si>
    <t>TUNISIE</t>
  </si>
  <si>
    <t>TURKMENISTAN</t>
  </si>
  <si>
    <t>TURKS-ET-CAÏCOS (LES ÎLES)</t>
  </si>
  <si>
    <t>TURQUIE</t>
  </si>
  <si>
    <t>TUVALU</t>
  </si>
  <si>
    <t>Tracfin a-t-il désigné à votre établissement au cours de la dernière année civile des opérations à risque élevé, en application de l'article L.561-26 du CMF ? (5.120)</t>
  </si>
  <si>
    <t>Travailleurs temporaires et autres personnels mis à disposition de l'entreprise au 31/12 participant à la mise en œuvre des obligations du titre VI du livre V du CMF. Si ces ceux-ci représentent plus de 10% des effectifs sécurité sociale, précisez en commentaires la répartition selon leur nature (interim; prestataires externes hors groupe; personnel mis à disposition par d'autres entités du groupe) (8.020)</t>
  </si>
  <si>
    <t>UKRAINE</t>
  </si>
  <si>
    <t>URUGUAY</t>
  </si>
  <si>
    <t>Un dispositif de formation intégrant la LCB-FT et le gel des avoirs est-il prévu à l’attention des dirigeants effectifs, des membres de l'organe de surveillance et, le cas échéant, du comité des risques ? (2.070)</t>
  </si>
  <si>
    <t>VANUATU</t>
  </si>
  <si>
    <t>VENEZUELA (REPUBLIQUE BOLIVARIENNE DU)</t>
  </si>
  <si>
    <t>VIERGES BRITANNIQUES (LES ÎLES)</t>
  </si>
  <si>
    <t>VIERGES DES ETATS-UNIS (LES ÎLES)</t>
  </si>
  <si>
    <t>VIET NAM</t>
  </si>
  <si>
    <t>Vos procédures contiennent-elles des dispositions relatives à la confidentialité de l'existence, du contenu et des suites réservées à une déclaration de soupçon ? (5.200)</t>
  </si>
  <si>
    <t>Votre dispositif permet-il de détecter, dès l'entrée en vigueur d'une nouvelle mesure nationale ou européenne de gel des avoirs :</t>
  </si>
  <si>
    <t>Votre dispositif permet-il de mettre en œuvre, dès leur entrée en vigueur, les mesures de gel en bloquant l'exécution des opérations interdites en raison de la mesure de gel ? (6.060)</t>
  </si>
  <si>
    <t>Votre dispositif prend-il en compte, pour le filtrage des personnes physiques clientes ou liées à vos clients (y compris tout mandataire; autre représentant; bénéficiaire effectif; constituant, fiduciaire ou bénéficiaire d'une fiducie; bénéficiaire acceptant d'un contrat d'assurance-vie; payeur, souscripteur ou assuré d'un contrat d'assurance) :</t>
  </si>
  <si>
    <t>Votre dispositif prévoit-il d'effectuer une déclaration de soupçon en présence de sommes ou opérations que vous savez, soupçonnez ou avez de bonnes raisons de soupçonner provenir d'une infraction passible d'une peine privative de liberté supérieure à un an ou être liées au financement du terrorisme ? (5.150)</t>
  </si>
  <si>
    <t>Votre dispositif prévoit-il de communiquer systématiquement à Tracfin les éléments d'information relatifs aux opérations de dépôts et retraits d'espèces sur un compte, conformément à la réglementation en vigueur ? (5.210)</t>
  </si>
  <si>
    <t>Votre dispositif prévoit-il de consigner, dans le cadre d'un examen renforcé, un ou plusieurs justificatifs selon le cas de figure corroborant l'analyse ayant conduit à la clôture de ce dernier et qui soient de nature à expliquer l'opération ? (5.140)</t>
  </si>
  <si>
    <t>Votre dispositif prévoit-il de mettre en œuvre des mesures de vigilance adaptées dans les situations de désignation par Tracfin, en application de l'article L. 561-26 du CMF, d'opérations ou de clients présentant un risque élevé de BC ou de FT ? (5.110)</t>
  </si>
  <si>
    <t>Votre dispositif prévoit-il qu'avant d'entrer en relation d'affaires, votre organisme :</t>
  </si>
  <si>
    <t>Votre dispositif prévoit-il que des mesures de vigilance complémentaires soient mises en œuvre lorsque la relation d'affaires, le produit ou l'opération relève de l'un des cas mentionnés à l'article L. 561-10 du CMF ? (5.090)</t>
  </si>
  <si>
    <t>Votre dispositif prévoit-il que votre organisme se renseigne sur l'origine des fonds et du patrimoine des PPE ? Précisez en commentaire selon quelles modalités. (5.070)</t>
  </si>
  <si>
    <t>Votre dispositif prévoit-il une analyse de l'opportunité d'effectuer une déclaration de soupçon lorsqu'il est mis un terme à la relation d'affaires dans les conditions de l'article L.561-8, I du CMF ? (5.170)</t>
  </si>
  <si>
    <t>Votre dispositif vous permet-il de détecter les personnes politiquement exposées :</t>
  </si>
  <si>
    <t>Votre organisme fait-il appel à des prestataires situés à l'étranger ? Si oui, précisez en commentaire le(s) nom(s) du ou des prestataires ainsi que le(s) pays concerné(s). (3.420)</t>
  </si>
  <si>
    <t>Votre organisme informe-t-il sans délai la Direction générale du Trésor des fonds ou ressources économiques détenus ou reçus pour le compte de personnes ou entités faisant l'objet d'une mesure de gel ainsi que de toute action de mise en œuvre d'une mesure de gel ? (6.120)</t>
  </si>
  <si>
    <t>Votre organisme s'est-il doté d'outils automatisés de détection des opérations atypiques ou suspectes ? (5.130)</t>
  </si>
  <si>
    <t>Votre organisme s'est-il doté d'un dispositif adapté à ses activités pour s'assurer qu'aucun fond ou ressource économique n'est mis directement ou indirectement à la disposition d'une personne ou d'une entité faisant l'objet d'une mesure de gel ? (6.050)</t>
  </si>
  <si>
    <t>Votre organisme s'est-il doté d'une procédure relative à la mise en œuvre des mesures nationales et européennes de gel des avoirs qui prévoit notamment :</t>
  </si>
  <si>
    <t>WALLIS-ET-FUTUNA</t>
  </si>
  <si>
    <t>Y a-t-il eu, au cours de la dernière année civile, un ou plusieurs évènements internes ou externes à l'organisme ayant affecté votre exposition aux risques BC-FT et qui a (ont) donné lieu à une mise à jour en conséquence de la classification des risques ? Précisez lesquels en commentaire. (1.170)</t>
  </si>
  <si>
    <t>YEMEN</t>
  </si>
  <si>
    <t>ZAMBIE</t>
  </si>
  <si>
    <t>ZIMBABWE</t>
  </si>
  <si>
    <t>_</t>
  </si>
  <si>
    <t>dont EATP spécialisés en LCB-FT et sanctions financières (8.016)</t>
  </si>
  <si>
    <t>dont EATP spécialisés en LCB-FT et sanctions financières (8.022)</t>
  </si>
  <si>
    <t>dont EATP spécialisés en LCB-FT et sanctions financières (8.032)</t>
  </si>
  <si>
    <t>dont nombre de personnes ayant reçu au moins une formation relative à la LCB-FT au cours des deux dernières années civiles (8.012)</t>
  </si>
  <si>
    <t>dont nombre de personnes exposées au risque de BC-FT (8.011)</t>
  </si>
  <si>
    <t>dont non-résidents (1.050)</t>
  </si>
  <si>
    <t>dont personnes ayant reçu au moins une formation relative à la LCB-FT au cours des deux dernières années civiles (8.021)</t>
  </si>
  <si>
    <t>dont personnes ayant reçu au moins une formation relative à la LCB-FT au cours des deux dernières années civiles (8.031)</t>
  </si>
  <si>
    <t>dont personnes morales (1.020)</t>
  </si>
  <si>
    <t>dont personnes physiques (1.040)</t>
  </si>
  <si>
    <t>dont structures juridiques de gestion d'un patrimoine d'affectation (trusts, fiducies, et autres constructions juridiques similaire sans personnalité morale) (1.030)</t>
  </si>
  <si>
    <t>Échelle d'auto-évaluation</t>
  </si>
  <si>
    <t>ÎLE DE MAN</t>
  </si>
  <si>
    <t>ÎLES MINEURES ELOIGNEES DES ETATS-UNIS</t>
  </si>
  <si>
    <t>K</t>
  </si>
  <si>
    <t>Eviter de faire des copier/coller ou utiliser systématiquement le collage spécial &lt;&lt; Valeurs &gt;&gt; pour renseigner les cellules (au risque de perdre les listes déroulantes proposées).</t>
  </si>
  <si>
    <t>TB.00.11</t>
  </si>
  <si>
    <t>TB.00.11.01 B0-1 Détermination du questionnaire applicable Assurance</t>
  </si>
  <si>
    <t>QUESTION FILTRE ASSURANCE: êtes-vous un organisme relevant des points 2 à 2 sexies de l'article L. 561-2 du CMF (secteur de l'assurance), et les produits ou opérations de votre organisme relèvent-ils exclusivement de l'une ou plusieurs des 4 catégories suivantes :  1) cas mentionnés à l'article R. 561-16 du CMF   2) produits n'incluant pas de valeur de rachat  3) plans d'épargne retraite définis au chapitre IV du titre II du livre II du code monétaire et financier  4) les produits d'assurance ne relevant d'aucune des 3 catégories ci-dessus représentent moins de 1 million d’euros de primes annuelles et moins de 10 millions de provisions techniques (0.070)</t>
  </si>
  <si>
    <t>TB.00.02</t>
  </si>
  <si>
    <t>TB.00.02.01 B0 - Contenu de la remise - QLB général Assurance (hors B4)</t>
  </si>
  <si>
    <t>TB.00.11 - B0-1 Détermination du questionnaire applicable Assurance</t>
  </si>
  <si>
    <t>TB.07.02 - B7-2 Questionnaire sectoriel Assurance</t>
  </si>
  <si>
    <t>TB.07.02</t>
  </si>
  <si>
    <t>TB.07.02.01 B7-2 - Questionnaire sectoriel Entreprises d'Assurance, Institutions de Prévoyance, Mutuelles (QLB général)</t>
  </si>
  <si>
    <t>C0063</t>
  </si>
  <si>
    <t>C0066</t>
  </si>
  <si>
    <t>C0068</t>
  </si>
  <si>
    <t>B7-2 Questionnaire sectoriel Entreprises d'Assurance, Institutions de Prévoyance, Mutuelles</t>
  </si>
  <si>
    <t>Votre organisme est-il un organisme d’assurance au sens des 2°, 2°bis, 2° ter , 2° quater, 2° quinquies et 2° sexies de l’article L. 561-2 du CMF qui réalise toute opération relevant des branches 20 à 26 ? (7.962)</t>
  </si>
  <si>
    <t>R0962</t>
  </si>
  <si>
    <t>B7-2 Activité d'épargne</t>
  </si>
  <si>
    <t>Question filtre : Votre établissement distribue-t-il des produits d'épargne ? (7.963)</t>
  </si>
  <si>
    <t>R0963</t>
  </si>
  <si>
    <t>Nombre de contrats (7.964)</t>
  </si>
  <si>
    <t>R0964</t>
  </si>
  <si>
    <t>Nombre de relations d'affaires pour lesquelles les contrats ont une valeur de rachat supérieure à 150 000 euros (7.965)</t>
  </si>
  <si>
    <t>R0965</t>
  </si>
  <si>
    <t>Nombre de relations d'affaires ayant versé durant l'année précédant la remise de la réponse des primes pour une valeur supérieure à 150 000 euros (7.966)</t>
  </si>
  <si>
    <t>R0966</t>
  </si>
  <si>
    <t>Proportion de ces relations d'affaires pour lesquelles un justificatif de revenus, de ressources ou de la situation financière a été obtenu (en pourcents, nombre entier de 0 à 100) (7.967)</t>
  </si>
  <si>
    <t>R0967</t>
  </si>
  <si>
    <t>Montant de l'activité épargne (primes collectées durant la dernière année civile) (7.968)</t>
  </si>
  <si>
    <t>R0968</t>
  </si>
  <si>
    <t>Part que l'activité épargne représente dans le CA vie (primes collectées durant la dernière année civile) (7.969)</t>
  </si>
  <si>
    <t>R0969</t>
  </si>
  <si>
    <t>Nombre de clients (7.970)</t>
  </si>
  <si>
    <t>R0970</t>
  </si>
  <si>
    <t>Dont personnes morales (7.971)</t>
  </si>
  <si>
    <t>R0971</t>
  </si>
  <si>
    <t>Dont personnes physiques (7.972)</t>
  </si>
  <si>
    <t>R0972</t>
  </si>
  <si>
    <t>Nombre de contrats de type PER (7.973)</t>
  </si>
  <si>
    <t>R0973</t>
  </si>
  <si>
    <t>Montants collectés dans le cadre des PER (primes collectées durant la dernière année civile) (7.974)</t>
  </si>
  <si>
    <t>R0974</t>
  </si>
  <si>
    <t>B7-2 Versement des primes en espèces</t>
  </si>
  <si>
    <t>Vos procédures prévoient-elles d'accepter des versements en espèces ? Si oui, préciser en commentaires le montant maximal autorisé d'un versement en espèces. (7.975)</t>
  </si>
  <si>
    <t>R0975</t>
  </si>
  <si>
    <t>B7-2 Canaux de distribution</t>
  </si>
  <si>
    <t>Question filtre : Avez-vous recours à des intermédiaires ? Si oui, précisez aux questions 7.977 à 7.980 la part de chacune des catégories d'intermédiaires dans les primes collectées en vie (en pourcents, nombres entiers de 0 à 100) (7.976)</t>
  </si>
  <si>
    <t>R0976</t>
  </si>
  <si>
    <t>Agents généraux et mandataires (autres qu'établissements de crédit et sociétés de financement) (7.977)</t>
  </si>
  <si>
    <t>R0977</t>
  </si>
  <si>
    <t>Courtiers (autres qu'établissements de crédit et sociétés de financement) (7.978)</t>
  </si>
  <si>
    <t>R0978</t>
  </si>
  <si>
    <t>dont courtiers grossistes (7.979)</t>
  </si>
  <si>
    <t>R0979</t>
  </si>
  <si>
    <t>Établissements de crédit et sociétés de financement, autres sociétés d'assurance (7.980)</t>
  </si>
  <si>
    <t>R0980</t>
  </si>
  <si>
    <t>Précisez la part du canal de distribution digital dans les primes collectées en vie (que ce soit directement ou via un intermédiaire). En pourcents, nombres entiers de 0 à 100. (7.981)</t>
  </si>
  <si>
    <t>R0981</t>
  </si>
  <si>
    <t>B7-2 Identification et vérification d’identité du bénéficiaire des contrats d’assurance-vie ou de capitalisation</t>
  </si>
  <si>
    <t>Votre établissement propose-t-il des produits d'épargne relevant des branches 20 à 26 ? (7.982)</t>
  </si>
  <si>
    <t>R0982</t>
  </si>
  <si>
    <t>Votre établissement propose-t-il des produits d'épargne sous forme de contrats d'assurance vie relevant de droit étranger ? Si oui, précisez lesquels en commentaire. (7.983)</t>
  </si>
  <si>
    <t>R0983</t>
  </si>
  <si>
    <t>Votre établissement propose-t-il des garanties vies en inclusion d'autres garanties ? Si oui précisez en commentaires obsèques, santé (7.984)</t>
  </si>
  <si>
    <t>R0984</t>
  </si>
  <si>
    <t>Part en pourcents (nombre entier de 0 à 100 sans décimale) des garanties vies en inclusion par rapport aux primes totales vie collectées sur l'année. (7.985)</t>
  </si>
  <si>
    <t>R0985</t>
  </si>
  <si>
    <t>Votre établissement propose-t-il des garanties-emprunteur ? (7.986)</t>
  </si>
  <si>
    <t>R0986</t>
  </si>
  <si>
    <t>Part en pourcents (nombre entier de 0 à 100 sans décimale) des garanties-emprunteur par rapport aux primes totales vie collectées sur l'année. (7.987)</t>
  </si>
  <si>
    <t>R0987</t>
  </si>
  <si>
    <t>Procédez-vous à une mise à jour de la connaissance de la relation d'affaires en cas d'augmentation significative des versements sur un contrat d'assurance-vie? Précisez en commentaires les critères de déclenchement de la mise à jour. (7.988)</t>
  </si>
  <si>
    <t>R0988</t>
  </si>
  <si>
    <t>Vos procédures prévoient –elles l'identification et la vérification d'identité au plus tard au moment du versement des sommes :</t>
  </si>
  <si>
    <t>- du bénéficiaire du contrat d'assurance vie ou de capitalisation ? (7.990)</t>
  </si>
  <si>
    <t>R0990</t>
  </si>
  <si>
    <t>- et le cas échéant, du bénéficiaire effectif du bénéficiaire ? (7.991)</t>
  </si>
  <si>
    <t>R0991</t>
  </si>
  <si>
    <t>Vos procédures prévoient-elles de déterminer par des moyens adaptés si le bénéficiaire du contrat d'assurance vie ou de capitalisation, et le cas échéant le bénéficiaire effectif du bénéficiaire, est une personne politiquement exposée au plus tard au moment du versement des sommes ? (7.992)</t>
  </si>
  <si>
    <t>R0992</t>
  </si>
  <si>
    <t>Dans l'hypothèse où le bénéficiaire du contrat d'assurance vie, et/ou le cas échéant son bénéficiaire effectif est une PPE, vos procédures prévoient-elles une information d'un membre de l'organe exécutif ou toute personne habilitée à cette effet par l'organe exécutif avant le versement des sommes ? (7.993)</t>
  </si>
  <si>
    <t>R0993</t>
  </si>
  <si>
    <t>Montant des rachats précoces durant la dernière année civile. Si ce chiffre est positif, décrivez en commentaires les mesures de vigilance en cas d'opération de rachat anticipé. (7.994)</t>
  </si>
  <si>
    <t>R0994</t>
  </si>
  <si>
    <t>Montant des souscriptions durant la dernière année civile pour lesquelles le souscripteur n'est pas le payeur. Si ce montant est positif, décrivez en commentaires les mesures de vigilance appliquées sur les relations d'affaires pour lesquelles le souscripteur n'est pas le payeur. (7.995)</t>
  </si>
  <si>
    <t>R0995</t>
  </si>
  <si>
    <t>Nombre d'alertes sur des opérations où le motif d'origine des fonds est 'donation' (7.996)</t>
  </si>
  <si>
    <t>R0996</t>
  </si>
  <si>
    <t>Nombre de déclaration de soupçon sur des opérations où le motif d'origine des fonds est 'donation' (7.997)</t>
  </si>
  <si>
    <t>R0997</t>
  </si>
  <si>
    <t>B7-2 Obligations de vigilance à l’égard des bons, titres ou contrats de capitalisation au porteur</t>
  </si>
  <si>
    <t>Question filtre : Votre organisme a-t-il procédé au cours de la dernière année civile à des opérations de remboursement de contrats, titres ou bons de capitalisation au porteur ? (7.998)</t>
  </si>
  <si>
    <t>R0998</t>
  </si>
  <si>
    <t>Dans cette hypothèse, votre organisme a-t-il mis en oeuvre des mesures de vigilance complémentaires à l’égard du porteur ou le cas échéant, de son bénéficiaire effectif ? Si oui, préciser lesquelles en commentaire. (7.999)</t>
  </si>
  <si>
    <t>R0999</t>
  </si>
  <si>
    <t xml:space="preserve">En pourcents (nombre entier compris entre 0 et 100)
Exemple : pour 10%, saisir 10 </t>
  </si>
  <si>
    <t>Quel est le délai moyen d'information à la Direction générale du trésor de la mise en œuvre d'une mesure de gel ? (en jours) (6.130)</t>
  </si>
  <si>
    <t>Montant des avoirs gelés (en euros) (8.580)</t>
  </si>
  <si>
    <t>- le tiers a fait l'objet d'un contrôle indépendant et vous avez eu accès au résultat de ce contrôle (3.435)</t>
  </si>
  <si>
    <t>Question filtre : Votre organisme a-t-il recours à un ou plusieurs tiers introducteurs pour la mise en œuvre à l'entrée en relation d'affaires des obligations de vigilance à l'égard de la clientèle ?  (3.350)</t>
  </si>
  <si>
    <t>Parmi les relations ayant fait l'objet d'une telle tierce introduction hors groupe, indiquer la proportion de tierce introduction par des tiers situés en dehors de France (3.370)</t>
  </si>
  <si>
    <t>Lorsque le tiers introducteur appartient au même groupe que l’établissement, les procédures et le contrôle interne existants au niveau du groupe s’appliquent-ils bien au tiers introducteur pour s’assurer que les diligences mises en œuvre par ce dernier sont au minimum équivalentes à celles prévues par la réglementation française ? (3.390)</t>
  </si>
  <si>
    <t>Votre dispositif prévoit-il d'effectuer une déclaration de soupçon en présence de sommes ou opérations que vous savez, soupçonnez ou avez de bonnes raisons de soupçonner provenir d'une fraude fiscale lorsqu'il y a présence d'au moins un des critères définis par l'article D. 561-32-1 du CMF ? (5.160)</t>
  </si>
  <si>
    <t>Votre dispositif prévoit-il que les déclarations de soupçon comportent les éléments d'analyse qui ont conduit à déclarer la ou les opérations, et le cas échéant qu'elles sont accompagnées de toute pièce utile à leur exploitation ? (5.180)</t>
  </si>
  <si>
    <t>TB.02.01.03 B2-1 - Identité du (des) déclarants(s) Tracfin</t>
  </si>
  <si>
    <t>TB.02.01.04 B2-1 - Identité du responsable du contrôle permanent (Article 15 de l'arrêté du 6 janvier 2021)</t>
  </si>
  <si>
    <t>TB.02.01.05 B2-1 - Identité du responsable du contrôle périodique (Article 17 de l'arrêté du 6 janvier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</si>
</sst>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24" x14ac:knownFonts="1">
    <font>
      <sz val="10"/>
      <name val="Arial"/>
    </font>
    <font>
      <b/>
      <sz val="10"/>
      <color rgb="FF000000"/>
      <name val="Calibri"/>
      <family val="2"/>
    </font>
    <font>
      <sz val="10"/>
      <color rgb="FF000000"/>
      <name val="Calibri"/>
      <family val="2"/>
    </font>
    <font>
      <sz val="8"/>
      <color rgb="FF000000"/>
      <name val="Calibri"/>
      <family val="2"/>
    </font>
    <font>
      <sz val="10"/>
      <color rgb="FF000000"/>
      <name val="Arial"/>
      <family val="2"/>
    </font>
    <font>
      <sz val="10"/>
      <color rgb="FFFFFFFF"/>
      <name val="Calibri"/>
      <family val="2"/>
    </font>
    <font>
      <b/>
      <sz val="10"/>
      <color rgb="FFEBE7E7"/>
      <name val="Calibri"/>
      <family val="2"/>
    </font>
    <font>
      <b/>
      <sz val="10"/>
      <color rgb="FF004B8E"/>
      <name val="Calibri"/>
      <family val="2"/>
    </font>
    <font>
      <sz val="8"/>
      <color rgb="FFFFFFFF"/>
      <name val="Calibri"/>
      <family val="2"/>
    </font>
    <font>
      <b/>
      <sz val="10"/>
      <color rgb="FFFF0000"/>
      <name val="Arial"/>
      <family val="2"/>
    </font>
    <font>
      <sz val="10"/>
      <color rgb="FF000000"/>
      <name val="Calibri"/>
      <family val="2"/>
    </font>
    <font>
      <sz val="8"/>
      <color rgb="FF000000"/>
      <name val="Calibri"/>
      <family val="2"/>
    </font>
    <font>
      <sz val="10"/>
      <name val="Arial"/>
      <family val="2"/>
    </font>
    <font>
      <sz val="11"/>
      <color rgb="FF006100"/>
      <name val="Calibri"/>
      <family val="2"/>
      <scheme val="minor"/>
    </font>
    <font>
      <sz val="11"/>
      <color rgb="FF9C6500"/>
      <name val="Calibri"/>
      <family val="2"/>
      <scheme val="minor"/>
    </font>
    <font>
      <b/>
      <sz val="26"/>
      <color rgb="FF9C6500"/>
      <name val="Wingdings"/>
      <charset val="2"/>
    </font>
    <font>
      <b/>
      <sz val="12"/>
      <color rgb="FF9C6500"/>
      <name val="Calibri"/>
      <family val="2"/>
      <scheme val="minor"/>
    </font>
    <font>
      <b/>
      <sz val="26"/>
      <color rgb="FF006100"/>
      <name val="Wingdings"/>
      <charset val="2"/>
    </font>
    <font>
      <b/>
      <sz val="11"/>
      <color rgb="FF006100"/>
      <name val="Calibri"/>
      <family val="2"/>
      <scheme val="minor"/>
    </font>
    <font>
      <sz val="10"/>
      <color theme="0"/>
      <name val="Arial"/>
      <family val="2"/>
    </font>
    <font>
      <b/>
      <sz val="10"/>
      <color rgb="FF004B8E"/>
      <name val="Calibri"/>
      <family val="2"/>
    </font>
    <font>
      <sz val="10"/>
      <color rgb="FF000000"/>
      <name val="Arial"/>
      <family val="2"/>
    </font>
    <font>
      <sz val="8"/>
      <color rgb="FF000000"/>
      <name val="Calibri"/>
      <family val="2"/>
    </font>
    <font>
      <sz val="8"/>
      <color rgb="FFFFFFFF"/>
      <name val="Calibri"/>
      <family val="2"/>
    </font>
  </fonts>
  <fills count="8">
    <fill>
      <patternFill patternType="none"/>
    </fill>
    <fill>
      <patternFill patternType="gray125"/>
    </fill>
    <fill>
      <patternFill patternType="solid">
        <fgColor rgb="FFEBE7E7"/>
      </patternFill>
    </fill>
    <fill>
      <patternFill patternType="solid">
        <fgColor rgb="FF000000"/>
      </patternFill>
    </fill>
    <fill>
      <patternFill patternType="solid">
        <fgColor rgb="FF004B8E"/>
      </patternFill>
    </fill>
    <fill>
      <patternFill patternType="solid">
        <fgColor rgb="FFC6EFCE"/>
      </patternFill>
    </fill>
    <fill>
      <patternFill patternType="solid">
        <fgColor rgb="FFFFEB9C"/>
      </patternFill>
    </fill>
    <fill>
      <patternFill patternType="solid">
        <fgColor rgb="FFEBE7E7"/>
        <bgColor indexed="64"/>
      </patternFill>
    </fill>
  </fills>
  <borders count="13">
    <border>
      <left/>
      <right/>
      <top/>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000000"/>
      </left>
      <right style="thin">
        <color rgb="FFEBE7E7"/>
      </right>
      <top style="thin">
        <color rgb="FFEBE7E7"/>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
      <left/>
      <right/>
      <top style="thin">
        <color rgb="FF000000"/>
      </top>
      <bottom/>
      <diagonal/>
    </border>
  </borders>
  <cellStyleXfs count="3">
    <xf numFmtId="0" fontId="0" fillId="0" borderId="0"/>
    <xf numFmtId="0" fontId="13" fillId="5" borderId="0" applyNumberFormat="0" applyBorder="0" applyAlignment="0" applyProtection="0"/>
    <xf numFmtId="0" fontId="14" fillId="6" borderId="0" applyNumberFormat="0" applyBorder="0" applyAlignment="0" applyProtection="0"/>
  </cellStyleXfs>
  <cellXfs count="102">
    <xf numFmtId="0" fontId="0" fillId="0" borderId="0" xfId="0"/>
    <xf numFmtId="49" fontId="1"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164" fontId="2" fillId="2" borderId="3" xfId="0" applyNumberFormat="1" applyFont="1" applyFill="1" applyBorder="1" applyAlignment="1">
      <alignment horizontal="left" vertical="center"/>
    </xf>
    <xf numFmtId="49" fontId="1" fillId="2" borderId="4" xfId="0" applyNumberFormat="1" applyFont="1" applyFill="1" applyBorder="1" applyAlignment="1">
      <alignment horizontal="right" vertical="center"/>
    </xf>
    <xf numFmtId="49" fontId="1" fillId="2" borderId="5" xfId="0" applyNumberFormat="1" applyFont="1" applyFill="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left" vertical="center"/>
    </xf>
    <xf numFmtId="3" fontId="3" fillId="3" borderId="7" xfId="0" applyNumberFormat="1" applyFont="1" applyFill="1" applyBorder="1" applyAlignment="1">
      <alignment horizontal="right" vertical="center"/>
    </xf>
    <xf numFmtId="0" fontId="6" fillId="2" borderId="8" xfId="0" applyFont="1" applyFill="1" applyBorder="1" applyAlignment="1">
      <alignment horizontal="left" vertical="center"/>
    </xf>
    <xf numFmtId="0" fontId="7" fillId="0" borderId="0" xfId="0" applyFont="1" applyBorder="1" applyAlignment="1">
      <alignment horizontal="left" vertical="center" wrapText="1"/>
    </xf>
    <xf numFmtId="0" fontId="1" fillId="2" borderId="9" xfId="0" applyFont="1" applyFill="1" applyBorder="1" applyAlignment="1">
      <alignment horizontal="left" vertical="center"/>
    </xf>
    <xf numFmtId="0" fontId="2" fillId="2" borderId="10" xfId="0" applyFont="1" applyFill="1" applyBorder="1" applyAlignment="1">
      <alignment horizontal="left" vertical="center"/>
    </xf>
    <xf numFmtId="0" fontId="3" fillId="2" borderId="6" xfId="0" applyFont="1" applyFill="1" applyBorder="1" applyAlignment="1">
      <alignment horizontal="left" vertical="center" wrapText="1" indent="1"/>
    </xf>
    <xf numFmtId="0" fontId="3" fillId="2" borderId="6" xfId="0" applyFont="1" applyFill="1" applyBorder="1" applyAlignment="1">
      <alignment horizontal="center" vertical="center" wrapText="1"/>
    </xf>
    <xf numFmtId="165" fontId="2" fillId="2" borderId="3" xfId="0" applyNumberFormat="1" applyFont="1" applyFill="1" applyBorder="1" applyAlignment="1">
      <alignment horizontal="left" vertical="center"/>
    </xf>
    <xf numFmtId="0" fontId="2" fillId="2" borderId="2" xfId="0" applyFont="1" applyFill="1" applyBorder="1" applyAlignment="1">
      <alignment horizontal="left" vertical="center"/>
    </xf>
    <xf numFmtId="0" fontId="3" fillId="2" borderId="6" xfId="0" applyFont="1" applyFill="1" applyBorder="1" applyAlignment="1">
      <alignment horizontal="left" vertical="center" wrapText="1"/>
    </xf>
    <xf numFmtId="0" fontId="2" fillId="2" borderId="11" xfId="0" applyFont="1" applyFill="1" applyBorder="1" applyAlignment="1">
      <alignment horizontal="left" vertical="center"/>
    </xf>
    <xf numFmtId="0" fontId="3" fillId="2" borderId="7" xfId="0" applyFont="1" applyFill="1" applyBorder="1" applyAlignment="1">
      <alignment horizontal="left" vertical="center" wrapText="1"/>
    </xf>
    <xf numFmtId="49" fontId="6" fillId="2" borderId="9" xfId="0" applyNumberFormat="1" applyFont="1" applyFill="1" applyBorder="1" applyAlignment="1">
      <alignment horizontal="left" vertical="center"/>
    </xf>
    <xf numFmtId="49" fontId="1" fillId="2" borderId="2" xfId="0" applyNumberFormat="1" applyFont="1" applyFill="1" applyBorder="1" applyAlignment="1">
      <alignment horizontal="right" vertical="center"/>
    </xf>
    <xf numFmtId="49" fontId="1" fillId="2" borderId="10" xfId="0" applyNumberFormat="1" applyFont="1" applyFill="1" applyBorder="1" applyAlignment="1">
      <alignment horizontal="right"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2" fillId="2" borderId="3" xfId="0" applyFont="1" applyFill="1" applyBorder="1" applyAlignment="1">
      <alignment horizontal="left" vertical="center"/>
    </xf>
    <xf numFmtId="49" fontId="3" fillId="3" borderId="7" xfId="0" applyNumberFormat="1" applyFont="1" applyFill="1" applyBorder="1" applyAlignment="1">
      <alignment horizontal="left" vertical="center"/>
    </xf>
    <xf numFmtId="0" fontId="8" fillId="3" borderId="6" xfId="0" applyFont="1" applyFill="1" applyBorder="1" applyAlignment="1">
      <alignment horizontal="center" vertical="center" wrapText="1"/>
    </xf>
    <xf numFmtId="49" fontId="3" fillId="3" borderId="6" xfId="0" applyNumberFormat="1" applyFont="1" applyFill="1" applyBorder="1" applyAlignment="1">
      <alignment horizontal="left" vertical="center"/>
    </xf>
    <xf numFmtId="3" fontId="3" fillId="3" borderId="6" xfId="0" applyNumberFormat="1" applyFont="1" applyFill="1" applyBorder="1" applyAlignment="1">
      <alignment horizontal="left" vertical="center"/>
    </xf>
    <xf numFmtId="3" fontId="3" fillId="3" borderId="7" xfId="0" applyNumberFormat="1" applyFont="1" applyFill="1" applyBorder="1" applyAlignment="1">
      <alignment horizontal="left" vertical="center"/>
    </xf>
    <xf numFmtId="0" fontId="3" fillId="3" borderId="6" xfId="0"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4" fillId="3" borderId="6" xfId="0" applyFont="1" applyFill="1" applyBorder="1" applyAlignment="1">
      <alignment vertical="center"/>
    </xf>
    <xf numFmtId="165" fontId="3" fillId="3" borderId="6" xfId="0" applyNumberFormat="1" applyFont="1" applyFill="1" applyBorder="1" applyAlignment="1">
      <alignment horizontal="left" vertical="center"/>
    </xf>
    <xf numFmtId="165" fontId="3" fillId="3" borderId="7" xfId="0" applyNumberFormat="1" applyFont="1" applyFill="1" applyBorder="1" applyAlignment="1">
      <alignment horizontal="left" vertical="center"/>
    </xf>
    <xf numFmtId="3" fontId="3" fillId="3" borderId="6" xfId="0" applyNumberFormat="1" applyFont="1" applyFill="1" applyBorder="1" applyAlignment="1">
      <alignment horizontal="right" vertical="center"/>
    </xf>
    <xf numFmtId="0" fontId="4" fillId="0" borderId="0" xfId="0" applyFont="1" applyBorder="1" applyAlignment="1">
      <alignment vertical="center"/>
    </xf>
    <xf numFmtId="49" fontId="3" fillId="0" borderId="6"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0" fontId="9" fillId="0" borderId="0" xfId="0" applyFont="1"/>
    <xf numFmtId="49" fontId="10" fillId="2" borderId="2" xfId="0" applyNumberFormat="1" applyFont="1" applyFill="1" applyBorder="1" applyAlignment="1" applyProtection="1">
      <alignment horizontal="left" vertical="center"/>
      <protection locked="0"/>
    </xf>
    <xf numFmtId="165" fontId="11" fillId="0" borderId="7" xfId="0" applyNumberFormat="1" applyFont="1" applyBorder="1" applyAlignment="1" applyProtection="1">
      <alignment horizontal="left" vertical="center"/>
      <protection locked="0"/>
    </xf>
    <xf numFmtId="165" fontId="10" fillId="2" borderId="3" xfId="0" applyNumberFormat="1" applyFont="1" applyFill="1" applyBorder="1" applyAlignment="1">
      <alignment horizontal="left" vertical="center"/>
    </xf>
    <xf numFmtId="49" fontId="3" fillId="0" borderId="7"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protection locked="0"/>
    </xf>
    <xf numFmtId="3" fontId="11" fillId="0" borderId="6" xfId="0" applyNumberFormat="1" applyFont="1" applyBorder="1" applyAlignment="1" applyProtection="1">
      <alignment horizontal="left" vertical="center"/>
      <protection locked="0"/>
    </xf>
    <xf numFmtId="3" fontId="11" fillId="0" borderId="7" xfId="0" applyNumberFormat="1" applyFont="1" applyBorder="1" applyAlignment="1" applyProtection="1">
      <alignment horizontal="left" vertical="center"/>
      <protection locked="0"/>
    </xf>
    <xf numFmtId="0" fontId="9" fillId="0" borderId="0" xfId="0" applyFont="1" applyAlignment="1">
      <alignment vertical="center"/>
    </xf>
    <xf numFmtId="0" fontId="9" fillId="0" borderId="0" xfId="0" applyFont="1" applyAlignment="1">
      <alignment vertical="center" wrapText="1"/>
    </xf>
    <xf numFmtId="0" fontId="10" fillId="2" borderId="2" xfId="0" applyFont="1" applyFill="1" applyBorder="1" applyAlignment="1" applyProtection="1">
      <alignment horizontal="left" vertical="center"/>
      <protection locked="0"/>
    </xf>
    <xf numFmtId="165" fontId="3" fillId="0" borderId="6" xfId="0" applyNumberFormat="1" applyFont="1" applyBorder="1" applyAlignment="1" applyProtection="1">
      <alignment horizontal="left" vertical="center"/>
      <protection locked="0"/>
    </xf>
    <xf numFmtId="165" fontId="11" fillId="0" borderId="6" xfId="0" applyNumberFormat="1" applyFont="1" applyBorder="1" applyAlignment="1" applyProtection="1">
      <alignment horizontal="left" vertical="center"/>
      <protection locked="0"/>
    </xf>
    <xf numFmtId="3" fontId="0" fillId="0" borderId="0" xfId="0" applyNumberFormat="1"/>
    <xf numFmtId="49" fontId="12" fillId="0" borderId="0" xfId="0" applyNumberFormat="1" applyFont="1"/>
    <xf numFmtId="49" fontId="3" fillId="0" borderId="6" xfId="0" applyNumberFormat="1" applyFont="1" applyBorder="1" applyAlignment="1" applyProtection="1">
      <alignment horizontal="left" vertical="center" wrapText="1"/>
      <protection locked="0"/>
    </xf>
    <xf numFmtId="3" fontId="3" fillId="0" borderId="6" xfId="0" applyNumberFormat="1" applyFont="1" applyBorder="1" applyAlignment="1" applyProtection="1">
      <alignment horizontal="right" vertical="center"/>
      <protection locked="0"/>
    </xf>
    <xf numFmtId="165" fontId="11" fillId="0" borderId="7" xfId="0" applyNumberFormat="1" applyFont="1" applyBorder="1" applyAlignment="1" applyProtection="1">
      <alignment horizontal="left" vertical="center"/>
    </xf>
    <xf numFmtId="49" fontId="10" fillId="2" borderId="2" xfId="0" applyNumberFormat="1"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4" fillId="0" borderId="0" xfId="0" applyFont="1" applyBorder="1" applyAlignment="1">
      <alignment vertical="center"/>
    </xf>
    <xf numFmtId="0" fontId="0" fillId="0" borderId="0" xfId="0" applyAlignment="1">
      <alignment vertical="center"/>
    </xf>
    <xf numFmtId="3" fontId="0" fillId="0" borderId="0" xfId="0" applyNumberFormat="1" applyAlignment="1">
      <alignment vertical="center"/>
    </xf>
    <xf numFmtId="0" fontId="15" fillId="6" borderId="0" xfId="2" applyFont="1" applyAlignment="1">
      <alignment horizontal="center" vertical="center"/>
    </xf>
    <xf numFmtId="0" fontId="16" fillId="6" borderId="0" xfId="2" applyFont="1" applyAlignment="1">
      <alignment horizontal="left" vertical="center" wrapText="1"/>
    </xf>
    <xf numFmtId="0" fontId="17" fillId="5" borderId="0" xfId="1" applyFont="1" applyAlignment="1">
      <alignment vertical="center" wrapText="1"/>
    </xf>
    <xf numFmtId="0" fontId="18" fillId="5" borderId="0" xfId="1" applyFont="1" applyAlignment="1">
      <alignment wrapText="1"/>
    </xf>
    <xf numFmtId="0" fontId="19" fillId="0" borderId="0" xfId="0" applyFont="1"/>
    <xf numFmtId="0" fontId="19" fillId="0" borderId="0" xfId="0" applyFont="1" applyAlignment="1">
      <alignment vertical="center"/>
    </xf>
    <xf numFmtId="0" fontId="3" fillId="7" borderId="6" xfId="0" applyFont="1" applyFill="1" applyBorder="1" applyAlignment="1">
      <alignment horizontal="center" vertical="center" wrapText="1"/>
    </xf>
    <xf numFmtId="3" fontId="11" fillId="7" borderId="7" xfId="0" applyNumberFormat="1" applyFont="1" applyFill="1" applyBorder="1" applyAlignment="1">
      <alignment horizontal="left" vertical="center"/>
    </xf>
    <xf numFmtId="0" fontId="7" fillId="0" borderId="0" xfId="0" applyFont="1" applyBorder="1" applyAlignment="1">
      <alignment horizontal="left" vertical="center" wrapText="1"/>
    </xf>
    <xf numFmtId="0" fontId="3" fillId="2" borderId="6" xfId="0" applyFont="1" applyFill="1" applyBorder="1" applyAlignment="1">
      <alignment horizontal="center" vertical="center" wrapText="1"/>
    </xf>
    <xf numFmtId="0" fontId="20" fillId="0" borderId="0" xfId="0" applyFont="1" applyBorder="1" applyAlignment="1">
      <alignment horizontal="left" vertical="center" wrapText="1"/>
    </xf>
    <xf numFmtId="0" fontId="22" fillId="2" borderId="6"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2" fillId="2" borderId="7" xfId="0" applyFont="1" applyFill="1" applyBorder="1" applyAlignment="1">
      <alignment horizontal="left" vertical="center" wrapText="1"/>
    </xf>
    <xf numFmtId="0" fontId="23" fillId="4" borderId="7" xfId="0" applyFont="1" applyFill="1" applyBorder="1" applyAlignment="1">
      <alignment horizontal="center" vertical="center" wrapText="1"/>
    </xf>
    <xf numFmtId="0" fontId="3" fillId="2" borderId="6" xfId="0" applyFont="1" applyFill="1" applyBorder="1" applyAlignment="1">
      <alignment horizontal="left" vertical="center" wrapText="1" indent="2"/>
    </xf>
    <xf numFmtId="49" fontId="3" fillId="3" borderId="6" xfId="0" applyNumberFormat="1" applyFont="1" applyFill="1" applyBorder="1" applyAlignment="1" applyProtection="1">
      <alignment horizontal="left" vertical="center"/>
    </xf>
    <xf numFmtId="3" fontId="3" fillId="3" borderId="6" xfId="0" applyNumberFormat="1" applyFont="1" applyFill="1" applyBorder="1" applyAlignment="1" applyProtection="1">
      <alignment horizontal="left" vertical="center"/>
    </xf>
    <xf numFmtId="3" fontId="3" fillId="3" borderId="6" xfId="0" applyNumberFormat="1" applyFont="1" applyFill="1" applyBorder="1" applyAlignment="1" applyProtection="1">
      <alignment horizontal="right" vertical="center"/>
    </xf>
    <xf numFmtId="49" fontId="3" fillId="3" borderId="6" xfId="0" applyNumberFormat="1" applyFont="1" applyFill="1" applyBorder="1" applyAlignment="1" applyProtection="1">
      <alignment horizontal="left" vertical="center" wrapText="1"/>
    </xf>
    <xf numFmtId="0" fontId="4" fillId="3" borderId="6" xfId="0" applyFont="1" applyFill="1" applyBorder="1" applyAlignment="1" applyProtection="1">
      <alignment vertical="center"/>
    </xf>
    <xf numFmtId="49" fontId="3" fillId="3" borderId="7" xfId="0" applyNumberFormat="1" applyFont="1" applyFill="1" applyBorder="1" applyAlignment="1" applyProtection="1">
      <alignment horizontal="left" vertical="center"/>
    </xf>
    <xf numFmtId="3" fontId="3" fillId="3" borderId="7" xfId="0" applyNumberFormat="1" applyFont="1" applyFill="1" applyBorder="1" applyAlignment="1" applyProtection="1">
      <alignment horizontal="left" vertical="center"/>
    </xf>
    <xf numFmtId="3" fontId="3" fillId="3" borderId="7" xfId="0" applyNumberFormat="1" applyFont="1" applyFill="1" applyBorder="1" applyAlignment="1" applyProtection="1">
      <alignment horizontal="right" vertical="center"/>
    </xf>
    <xf numFmtId="49" fontId="22" fillId="0" borderId="7" xfId="0" applyNumberFormat="1" applyFont="1" applyBorder="1" applyAlignment="1" applyProtection="1">
      <alignment horizontal="left" vertical="center"/>
      <protection locked="0"/>
    </xf>
    <xf numFmtId="49" fontId="22" fillId="0" borderId="7" xfId="0" applyNumberFormat="1" applyFont="1" applyBorder="1" applyAlignment="1" applyProtection="1">
      <alignment horizontal="left" vertical="center" wrapText="1"/>
      <protection locked="0"/>
    </xf>
    <xf numFmtId="0" fontId="3" fillId="2" borderId="6" xfId="0" applyFont="1" applyFill="1" applyBorder="1" applyAlignment="1">
      <alignment horizontal="center" vertical="center" wrapText="1"/>
    </xf>
    <xf numFmtId="0" fontId="7" fillId="0" borderId="0" xfId="0" applyFont="1" applyBorder="1" applyAlignment="1">
      <alignment horizontal="left" vertical="center"/>
    </xf>
    <xf numFmtId="0" fontId="3" fillId="2" borderId="6"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indent="1"/>
    </xf>
    <xf numFmtId="0" fontId="20" fillId="0" borderId="0" xfId="0" applyFont="1" applyBorder="1" applyAlignment="1">
      <alignment horizontal="left" vertical="center" wrapText="1"/>
    </xf>
    <xf numFmtId="0" fontId="21" fillId="0" borderId="0" xfId="0" applyFont="1" applyBorder="1" applyAlignment="1">
      <alignment vertical="center"/>
    </xf>
    <xf numFmtId="0" fontId="22" fillId="2"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xf numFmtId="0" fontId="4" fillId="0" borderId="12" xfId="0" applyFont="1" applyBorder="1" applyAlignment="1">
      <alignment vertical="center"/>
    </xf>
  </cellXfs>
  <cellStyles count="3">
    <cellStyle name="Neutre" xfId="2" builtinId="28"/>
    <cellStyle name="Normal" xfId="0" builtinId="0"/>
    <cellStyle name="Satisfaisant" xfId="1" builtinId="26"/>
  </cellStyles>
  <dxfs count="185">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9" tint="-0.24994659260841701"/>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colors>
    <mruColors>
      <color rgb="FFEB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outlinePr summaryBelow="0" summaryRight="0"/>
  </sheetPr>
  <dimension ref="A1:H12"/>
  <sheetViews>
    <sheetView tabSelected="1" zoomScaleNormal="100" workbookViewId="0">
      <selection activeCell="B2" sqref="B2"/>
    </sheetView>
  </sheetViews>
  <sheetFormatPr baseColWidth="10" defaultRowHeight="13.2" x14ac:dyDescent="0.25"/>
  <cols>
    <col min="1" max="1" width="13" customWidth="1"/>
    <col min="2" max="2" width="57.33203125" customWidth="1"/>
    <col min="3" max="3" width="10.88671875" customWidth="1"/>
    <col min="4" max="5" width="21.5546875" customWidth="1"/>
    <col min="6" max="6" width="7.6640625" customWidth="1"/>
    <col min="7" max="7" width="62.6640625" customWidth="1"/>
  </cols>
  <sheetData>
    <row r="1" spans="1:8" ht="46.8" x14ac:dyDescent="0.25">
      <c r="A1" s="1"/>
      <c r="B1" s="11" t="str">
        <f>IF(C1&lt;&gt;"",SUBSTITUTE(UPPER(LEFT(RIGHT(C1,LEN(C1)-SEARCH("¤",SUBSTITUTE(C1,"/","¤",LEN(C1)-LEN(SUBSTITUTE(C1,"/",""))))),SEARCH(".",RIGHT(C1,LEN(C1)-SEARCH("¤",SUBSTITUTE(C1,"/","¤",LEN(C1)-LEN(SUBSTITUTE(C1,"/",""))))))-1)),"_","")&amp;IF(LEN(B2)&lt;&gt;LEN(SUBSTITUTE(B2,".",""))," - "&amp;RIGHT(B2,LEN(B2)-SEARCH(".",B2)),""),"")</f>
        <v/>
      </c>
      <c r="C1" s="20"/>
      <c r="D1" s="9"/>
      <c r="E1" s="7"/>
      <c r="F1" s="65" t="s">
        <v>705</v>
      </c>
      <c r="G1" s="66" t="s">
        <v>706</v>
      </c>
    </row>
    <row r="2" spans="1:8" ht="13.8" x14ac:dyDescent="0.25">
      <c r="A2" s="4" t="s">
        <v>306</v>
      </c>
      <c r="B2" s="41"/>
      <c r="C2" s="21" t="s">
        <v>263</v>
      </c>
      <c r="D2" s="43">
        <v>45657</v>
      </c>
      <c r="E2" s="69" t="str">
        <f>IF(F2&lt;&gt;"","Erreur","")</f>
        <v>Erreur</v>
      </c>
      <c r="F2" s="40" t="str">
        <f>IF(TRIM(B2)="","Saisir l’identifiant LEI de votre organisme.",IF(LEN(B2)&lt;&gt;20,"L'identifiant doit être un LEI sur 20 caractères.",""))</f>
        <v>Saisir l’identifiant LEI de votre organisme.</v>
      </c>
    </row>
    <row r="3" spans="1:8" ht="31.8" x14ac:dyDescent="0.3">
      <c r="A3" s="4"/>
      <c r="B3" s="2"/>
      <c r="C3" s="21"/>
      <c r="D3" s="3"/>
      <c r="F3" s="67" t="str">
        <f>IF(H3&gt;0,"L","J")</f>
        <v>L</v>
      </c>
      <c r="G3" s="68"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69">
        <f>COUNTIF(E2,"Erreur")+COUNTIF(E4,"Erreur")+COUNTIF(F12:F12,"Erreur")+COUNTIF('TB000201'!F11:F19,"Erreur")+COUNTIF('TB010101'!I13:I26,"Erreur")+COUNTIF('TB020101'!L11:L30,"Erreur")+COUNTIF('TB020102'!L11:L160,"Erreur")+COUNTIF('TB020103'!L11:L160,"Erreur")+COUNTIF('TB020104'!L11:L30,"Erreur")+COUNTIF('TB020105'!L11:L30,"Erreur")+COUNTIF('TB020201'!H13:H25,"Erreur")+COUNTIF('TB030101'!K13:K76,"Erreur")+COUNTIF('TB050101'!H14:H42,"Erreur")+COUNTIF('TB060101'!H13:H31,"Erreur")+COUNTIF('TB070201'!E5,"Erreur")+COUNTIF('TB070201'!J13:J55,"Erreur")+COUNTIF('TB080101'!H13:GH95,"Erreur")+COUNTIF('TB100101'!F5,"Erreur")</f>
        <v>189</v>
      </c>
    </row>
    <row r="4" spans="1:8" ht="13.8" x14ac:dyDescent="0.25">
      <c r="A4" s="4" t="s">
        <v>252</v>
      </c>
      <c r="B4" s="52"/>
      <c r="C4" s="21"/>
      <c r="D4" s="25"/>
      <c r="E4" s="69" t="str">
        <f>IF(F4&lt;&gt;"","Erreur","")</f>
        <v>Erreur</v>
      </c>
      <c r="F4" s="40" t="str">
        <f>IF(TRIM(B4)="","Saisir la dénomination de votre organisme.","")</f>
        <v>Saisir la dénomination de votre organisme.</v>
      </c>
    </row>
    <row r="5" spans="1:8" ht="13.8" x14ac:dyDescent="0.25">
      <c r="A5" s="5" t="s">
        <v>307</v>
      </c>
      <c r="B5" s="12" t="str">
        <f>B7</f>
        <v>TB.00.11</v>
      </c>
      <c r="C5" s="22"/>
      <c r="D5" s="18"/>
      <c r="E5" s="69"/>
    </row>
    <row r="7" spans="1:8" ht="13.8" x14ac:dyDescent="0.25">
      <c r="A7" s="7"/>
      <c r="B7" s="75" t="s">
        <v>707</v>
      </c>
    </row>
    <row r="8" spans="1:8" ht="13.2" customHeight="1" x14ac:dyDescent="0.25">
      <c r="B8" s="95" t="s">
        <v>708</v>
      </c>
      <c r="C8" s="96"/>
      <c r="D8" s="96"/>
      <c r="E8" s="96"/>
    </row>
    <row r="9" spans="1:8" x14ac:dyDescent="0.25">
      <c r="D9" s="76" t="s">
        <v>561</v>
      </c>
      <c r="E9" s="97" t="s">
        <v>239</v>
      </c>
    </row>
    <row r="10" spans="1:8" x14ac:dyDescent="0.25">
      <c r="D10" s="76" t="s">
        <v>404</v>
      </c>
      <c r="E10" s="97"/>
    </row>
    <row r="11" spans="1:8" x14ac:dyDescent="0.25">
      <c r="D11" s="77" t="s">
        <v>159</v>
      </c>
      <c r="E11" s="77" t="s">
        <v>162</v>
      </c>
    </row>
    <row r="12" spans="1:8" ht="114" customHeight="1" x14ac:dyDescent="0.25">
      <c r="B12" s="78" t="s">
        <v>709</v>
      </c>
      <c r="C12" s="79" t="s">
        <v>485</v>
      </c>
      <c r="D12" s="89"/>
      <c r="E12" s="90"/>
      <c r="F12" s="69" t="str">
        <f>IF(G12&lt;&gt;"","Erreur","")</f>
        <v>Erreur</v>
      </c>
      <c r="G12" s="51" t="str">
        <f>IF(D12="","Saisir NON ou OUI (la réponse à cette question est obligatoire).",IF(D12="OUI","Vous ne remplissez pas le bon formulaire. Le formulaire que vous devez remplir est le formulaire QLB simplifié assurance. Veuillez vous référer à l'instruction n°2022-I-18.",""))</f>
        <v>Saisir NON ou OUI (la réponse à cette question est obligatoire).</v>
      </c>
    </row>
  </sheetData>
  <sheetProtection algorithmName="SHA-512" hashValue="RR1Oh3XGH+zbIKgW8YDaT+ME3pyoOCXwwjEKdYkm1CZzdkRHyzHHV5x5io/MzKiWXhP+QGZZwWCkk4FRBTU2SA==" saltValue="s8lnmdtEkk/a21bZsZBdsw==" spinCount="100000" sheet="1" selectLockedCells="1"/>
  <mergeCells count="2">
    <mergeCell ref="B8:E8"/>
    <mergeCell ref="E9:E10"/>
  </mergeCells>
  <conditionalFormatting sqref="B2">
    <cfRule type="expression" dxfId="184" priority="8">
      <formula>$B$2=""</formula>
    </cfRule>
  </conditionalFormatting>
  <conditionalFormatting sqref="D2">
    <cfRule type="expression" dxfId="183" priority="7">
      <formula>$D$2=""</formula>
    </cfRule>
  </conditionalFormatting>
  <conditionalFormatting sqref="D12">
    <cfRule type="expression" dxfId="182" priority="6">
      <formula>F12="Erreur"</formula>
    </cfRule>
  </conditionalFormatting>
  <conditionalFormatting sqref="F3">
    <cfRule type="expression" dxfId="181" priority="5">
      <formula>H3&gt;0</formula>
    </cfRule>
  </conditionalFormatting>
  <conditionalFormatting sqref="G3">
    <cfRule type="expression" dxfId="180" priority="4">
      <formula>H3&gt;0</formula>
    </cfRule>
  </conditionalFormatting>
  <conditionalFormatting sqref="B4">
    <cfRule type="expression" dxfId="179" priority="3">
      <formula>E4="Erreur"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'@lists'!$A$1:$C$1</xm:f>
          </x14:formula1>
          <xm:sqref>B5</xm:sqref>
        </x14:dataValidation>
        <x14:dataValidation type="list" allowBlank="1" showInputMessage="1" showErrorMessage="1">
          <x14:formula1>
            <xm:f>'@lists'!$A$6:$B$6</xm:f>
          </x14:formula1>
          <xm:sqref>D12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outlinePr summaryBelow="0" summaryRight="0"/>
  </sheetPr>
  <dimension ref="A1:M76"/>
  <sheetViews>
    <sheetView workbookViewId="0">
      <selection activeCell="D14" sqref="D14"/>
    </sheetView>
  </sheetViews>
  <sheetFormatPr baseColWidth="10" defaultRowHeight="13.2" x14ac:dyDescent="0.25"/>
  <cols>
    <col min="1" max="1" width="13" customWidth="1"/>
    <col min="2" max="2" width="57.33203125" customWidth="1"/>
    <col min="3" max="3" width="10.88671875" customWidth="1"/>
    <col min="4" max="10" width="21.5546875" customWidth="1"/>
    <col min="11" max="11" width="7.6640625" customWidth="1"/>
    <col min="12" max="12" width="62.6640625" customWidth="1"/>
  </cols>
  <sheetData>
    <row r="1" spans="1:13"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K1" s="65" t="s">
        <v>705</v>
      </c>
      <c r="L1" s="66" t="s">
        <v>706</v>
      </c>
    </row>
    <row r="2" spans="1:13" ht="13.8" x14ac:dyDescent="0.25">
      <c r="A2" s="4" t="s">
        <v>306</v>
      </c>
      <c r="B2" s="2">
        <f>'TB000201'!B2</f>
        <v>0</v>
      </c>
      <c r="C2" s="21" t="s">
        <v>263</v>
      </c>
      <c r="D2" s="15">
        <f>'TB000201'!D2</f>
        <v>45657</v>
      </c>
    </row>
    <row r="3" spans="1:13" ht="31.8" x14ac:dyDescent="0.3">
      <c r="A3" s="4"/>
      <c r="B3" s="2"/>
      <c r="C3" s="21"/>
      <c r="D3" s="3"/>
      <c r="K3" s="67" t="str">
        <f>IF(M3&gt;0,"L","J")</f>
        <v>L</v>
      </c>
      <c r="L3" s="68" t="str">
        <f>IF(M3&gt;0,"Votre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M3" s="70">
        <f>'TB001101'!H3</f>
        <v>189</v>
      </c>
    </row>
    <row r="4" spans="1:13" ht="13.8" x14ac:dyDescent="0.25">
      <c r="A4" s="4" t="s">
        <v>252</v>
      </c>
      <c r="B4" s="16">
        <f>'TB000201'!B4</f>
        <v>0</v>
      </c>
      <c r="C4" s="21"/>
      <c r="D4" s="25"/>
    </row>
    <row r="5" spans="1:13" ht="13.8" x14ac:dyDescent="0.25">
      <c r="A5" s="5" t="s">
        <v>307</v>
      </c>
      <c r="B5" s="12" t="str">
        <f>IF('TB000201'!D14="Remis",B7,IF('TB000201'!D14="Non remis",CONCATENATE(B7,"_unfiled"),""))</f>
        <v>TB.03.01</v>
      </c>
      <c r="C5" s="22"/>
      <c r="D5" s="18"/>
      <c r="F5" s="40" t="str">
        <f>IF(B5="","Saisir Non remis ou remis pour ce tableau dans le tableau TB.00.01",IF(AND(RIGHT(B5,7)="unfiled",COUNTA(D14:J76)&gt;0),"Le tableau étant non remis, il ne doit pas être renseigné",""))</f>
        <v/>
      </c>
    </row>
    <row r="7" spans="1:13" ht="13.8" x14ac:dyDescent="0.25">
      <c r="A7" s="7"/>
      <c r="B7" s="10" t="s">
        <v>619</v>
      </c>
    </row>
    <row r="8" spans="1:13" ht="25.95" customHeight="1" x14ac:dyDescent="0.25">
      <c r="B8" s="98" t="s">
        <v>621</v>
      </c>
      <c r="C8" s="99"/>
      <c r="D8" s="99"/>
      <c r="E8" s="99"/>
    </row>
    <row r="9" spans="1:13" x14ac:dyDescent="0.25">
      <c r="D9" s="100" t="s">
        <v>561</v>
      </c>
      <c r="E9" s="101"/>
      <c r="F9" s="101"/>
      <c r="G9" s="101"/>
      <c r="H9" s="101"/>
      <c r="I9" s="100"/>
      <c r="J9" s="100" t="s">
        <v>239</v>
      </c>
    </row>
    <row r="10" spans="1:13" ht="30.6" x14ac:dyDescent="0.25">
      <c r="D10" s="14" t="s">
        <v>404</v>
      </c>
      <c r="E10" s="14" t="s">
        <v>405</v>
      </c>
      <c r="F10" s="14" t="s">
        <v>249</v>
      </c>
      <c r="G10" s="14" t="s">
        <v>702</v>
      </c>
      <c r="H10" s="14" t="s">
        <v>389</v>
      </c>
      <c r="I10" s="14" t="s">
        <v>800</v>
      </c>
      <c r="J10" s="100"/>
    </row>
    <row r="11" spans="1:13" x14ac:dyDescent="0.25">
      <c r="D11" s="23" t="s">
        <v>159</v>
      </c>
      <c r="E11" s="23" t="s">
        <v>160</v>
      </c>
      <c r="F11" s="23" t="s">
        <v>162</v>
      </c>
      <c r="G11" s="23" t="s">
        <v>163</v>
      </c>
      <c r="H11" s="23" t="s">
        <v>164</v>
      </c>
      <c r="I11" s="23" t="s">
        <v>165</v>
      </c>
      <c r="J11" s="23" t="s">
        <v>166</v>
      </c>
    </row>
    <row r="12" spans="1:13" x14ac:dyDescent="0.25">
      <c r="B12" s="17" t="s">
        <v>119</v>
      </c>
      <c r="C12" s="27"/>
      <c r="D12" s="28"/>
      <c r="E12" s="28"/>
      <c r="F12" s="34"/>
      <c r="G12" s="28"/>
      <c r="H12" s="29"/>
      <c r="I12" s="29"/>
      <c r="J12" s="32"/>
    </row>
    <row r="13" spans="1:13" x14ac:dyDescent="0.25">
      <c r="B13" s="17" t="s">
        <v>338</v>
      </c>
      <c r="C13" s="31"/>
      <c r="D13" s="33"/>
      <c r="E13" s="33"/>
      <c r="F13" s="33"/>
      <c r="G13" s="33"/>
      <c r="H13" s="33"/>
      <c r="I13" s="33"/>
      <c r="J13" s="33"/>
    </row>
    <row r="14" spans="1:13" ht="22.2" customHeight="1" x14ac:dyDescent="0.25">
      <c r="B14" s="13" t="s">
        <v>5</v>
      </c>
      <c r="C14" s="23" t="s">
        <v>466</v>
      </c>
      <c r="D14" s="38"/>
      <c r="E14" s="28"/>
      <c r="F14" s="34"/>
      <c r="G14" s="28"/>
      <c r="H14" s="29"/>
      <c r="I14" s="29"/>
      <c r="J14" s="46"/>
      <c r="K14" s="70" t="str">
        <f>IF(L14 &lt;&gt;"","Erreur")</f>
        <v>Erreur</v>
      </c>
      <c r="L14" s="50" t="str">
        <f>IF(D14="","Saisir NON ou OUI.","")</f>
        <v>Saisir NON ou OUI.</v>
      </c>
    </row>
    <row r="15" spans="1:13" ht="45" customHeight="1" x14ac:dyDescent="0.25">
      <c r="B15" s="13" t="s">
        <v>66</v>
      </c>
      <c r="C15" s="23" t="s">
        <v>471</v>
      </c>
      <c r="D15" s="38"/>
      <c r="E15" s="28"/>
      <c r="F15" s="34"/>
      <c r="G15" s="28"/>
      <c r="H15" s="29"/>
      <c r="I15" s="29"/>
      <c r="J15" s="46"/>
      <c r="K15" s="70" t="str">
        <f>IF(L15 &lt;&gt;"","Erreur")</f>
        <v>Erreur</v>
      </c>
      <c r="L15" s="50" t="str">
        <f>IF(D15="","Saisir NON ou OUI.","")</f>
        <v>Saisir NON ou OUI.</v>
      </c>
    </row>
    <row r="16" spans="1:13" x14ac:dyDescent="0.25">
      <c r="B16" s="13" t="s">
        <v>67</v>
      </c>
      <c r="C16" s="23" t="s">
        <v>474</v>
      </c>
      <c r="D16" s="28"/>
      <c r="E16" s="38"/>
      <c r="F16" s="34"/>
      <c r="G16" s="28"/>
      <c r="H16" s="29"/>
      <c r="I16" s="29"/>
      <c r="J16" s="46"/>
      <c r="K16" s="70" t="str">
        <f>IF(L16 &lt;&gt;"","Erreur")</f>
        <v>Erreur</v>
      </c>
      <c r="L16" s="50" t="str">
        <f>IF(E16="","Saisir NON, NON APPLICABLE ou OUI.","")</f>
        <v>Saisir NON, NON APPLICABLE ou OUI.</v>
      </c>
    </row>
    <row r="17" spans="2:12" x14ac:dyDescent="0.25">
      <c r="B17" s="13" t="s">
        <v>4</v>
      </c>
      <c r="C17" s="23" t="s">
        <v>475</v>
      </c>
      <c r="D17" s="28"/>
      <c r="E17" s="38"/>
      <c r="F17" s="34"/>
      <c r="G17" s="28"/>
      <c r="H17" s="29"/>
      <c r="I17" s="29"/>
      <c r="J17" s="46"/>
      <c r="K17" s="70" t="str">
        <f>IF(L17 &lt;&gt;"","Erreur")</f>
        <v>Erreur</v>
      </c>
      <c r="L17" s="50" t="str">
        <f>IF(E17="","Saisir NON, NON APPLICABLE ou OUI.","")</f>
        <v>Saisir NON, NON APPLICABLE ou OUI.</v>
      </c>
    </row>
    <row r="18" spans="2:12" ht="45" customHeight="1" x14ac:dyDescent="0.25">
      <c r="B18" s="17" t="s">
        <v>313</v>
      </c>
      <c r="C18" s="31"/>
      <c r="D18" s="33"/>
      <c r="E18" s="33"/>
      <c r="F18" s="33"/>
      <c r="G18" s="33"/>
      <c r="H18" s="33"/>
      <c r="I18" s="33"/>
      <c r="J18" s="33"/>
    </row>
    <row r="19" spans="2:12" ht="22.2" customHeight="1" x14ac:dyDescent="0.25">
      <c r="B19" s="13" t="s">
        <v>23</v>
      </c>
      <c r="C19" s="23" t="s">
        <v>478</v>
      </c>
      <c r="D19" s="28"/>
      <c r="E19" s="28"/>
      <c r="F19" s="34"/>
      <c r="G19" s="47"/>
      <c r="H19" s="29"/>
      <c r="I19" s="29"/>
      <c r="J19" s="46"/>
      <c r="K19" s="70" t="str">
        <f>IF(L19&lt;&gt;"","Erreur","")</f>
        <v>Erreur</v>
      </c>
      <c r="L19" s="50" t="str">
        <f>IF(AND(G19&lt;&gt;"1",G19&lt;&gt;"2",G19&lt;&gt;"3",G19&lt;&gt;"4"),"La réponse à cette question doit être 1 ou 2 ou 3 ou 4 et ne peut pas être vide.","")</f>
        <v>La réponse à cette question doit être 1 ou 2 ou 3 ou 4 et ne peut pas être vide.</v>
      </c>
    </row>
    <row r="20" spans="2:12" ht="22.2" customHeight="1" x14ac:dyDescent="0.25">
      <c r="B20" s="13" t="s">
        <v>25</v>
      </c>
      <c r="C20" s="23" t="s">
        <v>479</v>
      </c>
      <c r="D20" s="28"/>
      <c r="E20" s="28"/>
      <c r="F20" s="34"/>
      <c r="G20" s="47"/>
      <c r="H20" s="29"/>
      <c r="I20" s="29"/>
      <c r="J20" s="46"/>
      <c r="K20" s="70" t="str">
        <f t="shared" ref="K20:K34" si="0">IF(L20&lt;&gt;"","Erreur","")</f>
        <v>Erreur</v>
      </c>
      <c r="L20" s="50" t="str">
        <f t="shared" ref="L20:L34" si="1">IF(AND(G20&lt;&gt;"1",G20&lt;&gt;"2",G20&lt;&gt;"3",G20&lt;&gt;"4"),"La réponse à cette question doit être 1 ou 2 ou 3 ou 4 et ne peut pas être vide.","")</f>
        <v>La réponse à cette question doit être 1 ou 2 ou 3 ou 4 et ne peut pas être vide.</v>
      </c>
    </row>
    <row r="21" spans="2:12" ht="22.2" customHeight="1" x14ac:dyDescent="0.25">
      <c r="B21" s="13" t="s">
        <v>17</v>
      </c>
      <c r="C21" s="23" t="s">
        <v>480</v>
      </c>
      <c r="D21" s="28"/>
      <c r="E21" s="28"/>
      <c r="F21" s="34"/>
      <c r="G21" s="47"/>
      <c r="H21" s="29"/>
      <c r="I21" s="29"/>
      <c r="J21" s="46"/>
      <c r="K21" s="70" t="str">
        <f t="shared" si="0"/>
        <v>Erreur</v>
      </c>
      <c r="L21" s="50" t="str">
        <f t="shared" si="1"/>
        <v>La réponse à cette question doit être 1 ou 2 ou 3 ou 4 et ne peut pas être vide.</v>
      </c>
    </row>
    <row r="22" spans="2:12" ht="22.2" customHeight="1" x14ac:dyDescent="0.25">
      <c r="B22" s="13" t="s">
        <v>24</v>
      </c>
      <c r="C22" s="23" t="s">
        <v>485</v>
      </c>
      <c r="D22" s="28"/>
      <c r="E22" s="28"/>
      <c r="F22" s="34"/>
      <c r="G22" s="47"/>
      <c r="H22" s="29"/>
      <c r="I22" s="29"/>
      <c r="J22" s="46"/>
      <c r="K22" s="70" t="str">
        <f t="shared" si="0"/>
        <v>Erreur</v>
      </c>
      <c r="L22" s="50" t="str">
        <f t="shared" si="1"/>
        <v>La réponse à cette question doit être 1 ou 2 ou 3 ou 4 et ne peut pas être vide.</v>
      </c>
    </row>
    <row r="23" spans="2:12" ht="22.2" customHeight="1" x14ac:dyDescent="0.25">
      <c r="B23" s="13" t="s">
        <v>16</v>
      </c>
      <c r="C23" s="23" t="s">
        <v>487</v>
      </c>
      <c r="D23" s="28"/>
      <c r="E23" s="28"/>
      <c r="F23" s="34"/>
      <c r="G23" s="47"/>
      <c r="H23" s="29"/>
      <c r="I23" s="29"/>
      <c r="J23" s="46"/>
      <c r="K23" s="70" t="str">
        <f t="shared" si="0"/>
        <v>Erreur</v>
      </c>
      <c r="L23" s="50" t="str">
        <f t="shared" si="1"/>
        <v>La réponse à cette question doit être 1 ou 2 ou 3 ou 4 et ne peut pas être vide.</v>
      </c>
    </row>
    <row r="24" spans="2:12" ht="22.2" customHeight="1" x14ac:dyDescent="0.25">
      <c r="B24" s="13" t="s">
        <v>29</v>
      </c>
      <c r="C24" s="23" t="s">
        <v>488</v>
      </c>
      <c r="D24" s="28"/>
      <c r="E24" s="28"/>
      <c r="F24" s="34"/>
      <c r="G24" s="47"/>
      <c r="H24" s="29"/>
      <c r="I24" s="29"/>
      <c r="J24" s="46"/>
      <c r="K24" s="70" t="str">
        <f t="shared" si="0"/>
        <v>Erreur</v>
      </c>
      <c r="L24" s="50" t="str">
        <f t="shared" si="1"/>
        <v>La réponse à cette question doit être 1 ou 2 ou 3 ou 4 et ne peut pas être vide.</v>
      </c>
    </row>
    <row r="25" spans="2:12" ht="22.2" customHeight="1" x14ac:dyDescent="0.25">
      <c r="B25" s="13" t="s">
        <v>21</v>
      </c>
      <c r="C25" s="23" t="s">
        <v>489</v>
      </c>
      <c r="D25" s="28"/>
      <c r="E25" s="28"/>
      <c r="F25" s="34"/>
      <c r="G25" s="47"/>
      <c r="H25" s="29"/>
      <c r="I25" s="29"/>
      <c r="J25" s="46"/>
      <c r="K25" s="70" t="str">
        <f t="shared" si="0"/>
        <v>Erreur</v>
      </c>
      <c r="L25" s="50" t="str">
        <f t="shared" si="1"/>
        <v>La réponse à cette question doit être 1 ou 2 ou 3 ou 4 et ne peut pas être vide.</v>
      </c>
    </row>
    <row r="26" spans="2:12" ht="22.2" customHeight="1" x14ac:dyDescent="0.25">
      <c r="B26" s="13" t="s">
        <v>27</v>
      </c>
      <c r="C26" s="23" t="s">
        <v>490</v>
      </c>
      <c r="D26" s="28"/>
      <c r="E26" s="28"/>
      <c r="F26" s="34"/>
      <c r="G26" s="47"/>
      <c r="H26" s="29"/>
      <c r="I26" s="29"/>
      <c r="J26" s="46"/>
      <c r="K26" s="70" t="str">
        <f t="shared" si="0"/>
        <v>Erreur</v>
      </c>
      <c r="L26" s="50" t="str">
        <f t="shared" si="1"/>
        <v>La réponse à cette question doit être 1 ou 2 ou 3 ou 4 et ne peut pas être vide.</v>
      </c>
    </row>
    <row r="27" spans="2:12" ht="22.2" customHeight="1" x14ac:dyDescent="0.25">
      <c r="B27" s="13" t="s">
        <v>19</v>
      </c>
      <c r="C27" s="23" t="s">
        <v>491</v>
      </c>
      <c r="D27" s="28"/>
      <c r="E27" s="28"/>
      <c r="F27" s="34"/>
      <c r="G27" s="47"/>
      <c r="H27" s="29"/>
      <c r="I27" s="29"/>
      <c r="J27" s="46"/>
      <c r="K27" s="70" t="str">
        <f t="shared" si="0"/>
        <v>Erreur</v>
      </c>
      <c r="L27" s="50" t="str">
        <f t="shared" si="1"/>
        <v>La réponse à cette question doit être 1 ou 2 ou 3 ou 4 et ne peut pas être vide.</v>
      </c>
    </row>
    <row r="28" spans="2:12" ht="22.2" customHeight="1" x14ac:dyDescent="0.25">
      <c r="B28" s="13" t="s">
        <v>28</v>
      </c>
      <c r="C28" s="23" t="s">
        <v>492</v>
      </c>
      <c r="D28" s="28"/>
      <c r="E28" s="28"/>
      <c r="F28" s="34"/>
      <c r="G28" s="47"/>
      <c r="H28" s="29"/>
      <c r="I28" s="29"/>
      <c r="J28" s="46"/>
      <c r="K28" s="70" t="str">
        <f t="shared" si="0"/>
        <v>Erreur</v>
      </c>
      <c r="L28" s="50" t="str">
        <f t="shared" si="1"/>
        <v>La réponse à cette question doit être 1 ou 2 ou 3 ou 4 et ne peut pas être vide.</v>
      </c>
    </row>
    <row r="29" spans="2:12" ht="22.2" customHeight="1" x14ac:dyDescent="0.25">
      <c r="B29" s="13" t="s">
        <v>20</v>
      </c>
      <c r="C29" s="23" t="s">
        <v>493</v>
      </c>
      <c r="D29" s="28"/>
      <c r="E29" s="28"/>
      <c r="F29" s="34"/>
      <c r="G29" s="47"/>
      <c r="H29" s="29"/>
      <c r="I29" s="29"/>
      <c r="J29" s="46"/>
      <c r="K29" s="70" t="str">
        <f t="shared" si="0"/>
        <v>Erreur</v>
      </c>
      <c r="L29" s="50" t="str">
        <f t="shared" si="1"/>
        <v>La réponse à cette question doit être 1 ou 2 ou 3 ou 4 et ne peut pas être vide.</v>
      </c>
    </row>
    <row r="30" spans="2:12" ht="22.2" customHeight="1" x14ac:dyDescent="0.25">
      <c r="B30" s="13" t="s">
        <v>26</v>
      </c>
      <c r="C30" s="23" t="s">
        <v>494</v>
      </c>
      <c r="D30" s="28"/>
      <c r="E30" s="28"/>
      <c r="F30" s="34"/>
      <c r="G30" s="47"/>
      <c r="H30" s="29"/>
      <c r="I30" s="29"/>
      <c r="J30" s="46"/>
      <c r="K30" s="70" t="str">
        <f t="shared" si="0"/>
        <v>Erreur</v>
      </c>
      <c r="L30" s="50" t="str">
        <f t="shared" si="1"/>
        <v>La réponse à cette question doit être 1 ou 2 ou 3 ou 4 et ne peut pas être vide.</v>
      </c>
    </row>
    <row r="31" spans="2:12" ht="22.2" customHeight="1" x14ac:dyDescent="0.25">
      <c r="B31" s="13" t="s">
        <v>18</v>
      </c>
      <c r="C31" s="23" t="s">
        <v>495</v>
      </c>
      <c r="D31" s="28"/>
      <c r="E31" s="28"/>
      <c r="F31" s="34"/>
      <c r="G31" s="47"/>
      <c r="H31" s="29"/>
      <c r="I31" s="29"/>
      <c r="J31" s="46"/>
      <c r="K31" s="70" t="str">
        <f t="shared" si="0"/>
        <v>Erreur</v>
      </c>
      <c r="L31" s="50" t="str">
        <f t="shared" si="1"/>
        <v>La réponse à cette question doit être 1 ou 2 ou 3 ou 4 et ne peut pas être vide.</v>
      </c>
    </row>
    <row r="32" spans="2:12" x14ac:dyDescent="0.25">
      <c r="B32" s="13" t="s">
        <v>30</v>
      </c>
      <c r="C32" s="23" t="s">
        <v>496</v>
      </c>
      <c r="D32" s="28"/>
      <c r="E32" s="28"/>
      <c r="F32" s="34"/>
      <c r="G32" s="47"/>
      <c r="H32" s="29"/>
      <c r="I32" s="29"/>
      <c r="J32" s="46"/>
      <c r="K32" s="70" t="str">
        <f t="shared" si="0"/>
        <v>Erreur</v>
      </c>
      <c r="L32" s="50" t="str">
        <f t="shared" si="1"/>
        <v>La réponse à cette question doit être 1 ou 2 ou 3 ou 4 et ne peut pas être vide.</v>
      </c>
    </row>
    <row r="33" spans="2:12" ht="22.2" customHeight="1" x14ac:dyDescent="0.25">
      <c r="B33" s="13" t="s">
        <v>22</v>
      </c>
      <c r="C33" s="23" t="s">
        <v>497</v>
      </c>
      <c r="D33" s="28"/>
      <c r="E33" s="28"/>
      <c r="F33" s="34"/>
      <c r="G33" s="47"/>
      <c r="H33" s="29"/>
      <c r="I33" s="29"/>
      <c r="J33" s="46"/>
      <c r="K33" s="70" t="str">
        <f t="shared" si="0"/>
        <v>Erreur</v>
      </c>
      <c r="L33" s="50" t="str">
        <f t="shared" si="1"/>
        <v>La réponse à cette question doit être 1 ou 2 ou 3 ou 4 et ne peut pas être vide.</v>
      </c>
    </row>
    <row r="34" spans="2:12" ht="22.2" customHeight="1" x14ac:dyDescent="0.25">
      <c r="B34" s="13" t="s">
        <v>15</v>
      </c>
      <c r="C34" s="23" t="s">
        <v>498</v>
      </c>
      <c r="D34" s="28"/>
      <c r="E34" s="28"/>
      <c r="F34" s="34"/>
      <c r="G34" s="47"/>
      <c r="H34" s="29"/>
      <c r="I34" s="29"/>
      <c r="J34" s="46"/>
      <c r="K34" s="70" t="str">
        <f t="shared" si="0"/>
        <v>Erreur</v>
      </c>
      <c r="L34" s="50" t="str">
        <f t="shared" si="1"/>
        <v>La réponse à cette question doit être 1 ou 2 ou 3 ou 4 et ne peut pas être vide.</v>
      </c>
    </row>
    <row r="35" spans="2:12" x14ac:dyDescent="0.25">
      <c r="B35" s="17" t="s">
        <v>120</v>
      </c>
      <c r="C35" s="27"/>
      <c r="D35" s="28"/>
      <c r="E35" s="28"/>
      <c r="F35" s="34"/>
      <c r="G35" s="28"/>
      <c r="H35" s="29"/>
      <c r="I35" s="29"/>
      <c r="J35" s="32"/>
    </row>
    <row r="36" spans="2:12" ht="22.2" customHeight="1" x14ac:dyDescent="0.25">
      <c r="B36" s="17" t="s">
        <v>435</v>
      </c>
      <c r="C36" s="31"/>
      <c r="D36" s="33"/>
      <c r="E36" s="33"/>
      <c r="F36" s="33"/>
      <c r="G36" s="33"/>
      <c r="H36" s="33"/>
      <c r="I36" s="33"/>
      <c r="J36" s="33"/>
    </row>
    <row r="37" spans="2:12" x14ac:dyDescent="0.25">
      <c r="B37" s="13" t="s">
        <v>13</v>
      </c>
      <c r="C37" s="23" t="s">
        <v>499</v>
      </c>
      <c r="D37" s="28"/>
      <c r="E37" s="28"/>
      <c r="F37" s="54"/>
      <c r="G37" s="28"/>
      <c r="H37" s="29"/>
      <c r="I37" s="29"/>
      <c r="J37" s="46"/>
      <c r="K37" s="70" t="str">
        <f t="shared" ref="K37:K43" si="2">IF(L37&lt;&gt;"","Erreur","")</f>
        <v>Erreur</v>
      </c>
      <c r="L37" s="50" t="str">
        <f>IF(F37&gt;$D$2,"Format erroné ou date renseignée supérieure à la date d'échéance.",IF(J37="","Saisir un commentaire explicatif.",""))</f>
        <v>Saisir un commentaire explicatif.</v>
      </c>
    </row>
    <row r="38" spans="2:12" ht="22.2" customHeight="1" x14ac:dyDescent="0.25">
      <c r="B38" s="13" t="s">
        <v>36</v>
      </c>
      <c r="C38" s="23" t="s">
        <v>500</v>
      </c>
      <c r="D38" s="28"/>
      <c r="E38" s="28"/>
      <c r="F38" s="54"/>
      <c r="G38" s="28"/>
      <c r="H38" s="29"/>
      <c r="I38" s="29"/>
      <c r="J38" s="46"/>
      <c r="K38" s="70" t="str">
        <f t="shared" si="2"/>
        <v>Erreur</v>
      </c>
      <c r="L38" s="50" t="str">
        <f>IF(F38&gt;$D$2,"Format erroné ou date renseignée supérieure à la date d'échéance.",IF(J38="","Saisir un commentaire explicatif.",""))</f>
        <v>Saisir un commentaire explicatif.</v>
      </c>
    </row>
    <row r="39" spans="2:12" ht="22.2" customHeight="1" x14ac:dyDescent="0.25">
      <c r="B39" s="13" t="s">
        <v>34</v>
      </c>
      <c r="C39" s="23" t="s">
        <v>501</v>
      </c>
      <c r="D39" s="28"/>
      <c r="E39" s="28"/>
      <c r="F39" s="54"/>
      <c r="G39" s="28"/>
      <c r="H39" s="29"/>
      <c r="I39" s="29"/>
      <c r="J39" s="46"/>
      <c r="K39" s="70" t="str">
        <f t="shared" si="2"/>
        <v>Erreur</v>
      </c>
      <c r="L39" s="50" t="str">
        <f>IF(F39&gt;$D$2,"Format erroné ou date renseignée supérieure à la date d'échéance.",IF(J39="","Saisir un commentaire explicatif.",""))</f>
        <v>Saisir un commentaire explicatif.</v>
      </c>
    </row>
    <row r="40" spans="2:12" x14ac:dyDescent="0.25">
      <c r="B40" s="13" t="s">
        <v>40</v>
      </c>
      <c r="C40" s="23" t="s">
        <v>502</v>
      </c>
      <c r="D40" s="28"/>
      <c r="E40" s="28"/>
      <c r="F40" s="54"/>
      <c r="G40" s="28"/>
      <c r="H40" s="29"/>
      <c r="I40" s="29"/>
      <c r="J40" s="46"/>
      <c r="K40" s="70" t="str">
        <f t="shared" si="2"/>
        <v>Erreur</v>
      </c>
      <c r="L40" s="50" t="str">
        <f t="shared" ref="L40:L45" si="3">IF(F40&gt;$D$2,"Format erroné ou date renseignée supérieure à la date d'échéance.",IF(J40="","Saisir un commentaire explicatif.",""))</f>
        <v>Saisir un commentaire explicatif.</v>
      </c>
    </row>
    <row r="41" spans="2:12" ht="22.2" customHeight="1" x14ac:dyDescent="0.25">
      <c r="B41" s="13" t="s">
        <v>38</v>
      </c>
      <c r="C41" s="23" t="s">
        <v>504</v>
      </c>
      <c r="D41" s="28"/>
      <c r="E41" s="28"/>
      <c r="F41" s="54"/>
      <c r="G41" s="28"/>
      <c r="H41" s="29"/>
      <c r="I41" s="29"/>
      <c r="J41" s="46"/>
      <c r="K41" s="70" t="str">
        <f t="shared" si="2"/>
        <v>Erreur</v>
      </c>
      <c r="L41" s="50" t="str">
        <f t="shared" si="3"/>
        <v>Saisir un commentaire explicatif.</v>
      </c>
    </row>
    <row r="42" spans="2:12" x14ac:dyDescent="0.25">
      <c r="B42" s="13" t="s">
        <v>39</v>
      </c>
      <c r="C42" s="23" t="s">
        <v>505</v>
      </c>
      <c r="D42" s="28"/>
      <c r="E42" s="28"/>
      <c r="F42" s="54"/>
      <c r="G42" s="28"/>
      <c r="H42" s="29"/>
      <c r="I42" s="29"/>
      <c r="J42" s="46"/>
      <c r="K42" s="70" t="str">
        <f t="shared" si="2"/>
        <v>Erreur</v>
      </c>
      <c r="L42" s="50" t="str">
        <f t="shared" si="3"/>
        <v>Saisir un commentaire explicatif.</v>
      </c>
    </row>
    <row r="43" spans="2:12" x14ac:dyDescent="0.25">
      <c r="B43" s="13" t="s">
        <v>37</v>
      </c>
      <c r="C43" s="23" t="s">
        <v>506</v>
      </c>
      <c r="D43" s="28"/>
      <c r="E43" s="28"/>
      <c r="F43" s="54"/>
      <c r="G43" s="28"/>
      <c r="H43" s="29"/>
      <c r="I43" s="29"/>
      <c r="J43" s="46"/>
      <c r="K43" s="70" t="str">
        <f t="shared" si="2"/>
        <v>Erreur</v>
      </c>
      <c r="L43" s="50" t="str">
        <f t="shared" si="3"/>
        <v>Saisir un commentaire explicatif.</v>
      </c>
    </row>
    <row r="44" spans="2:12" x14ac:dyDescent="0.25">
      <c r="B44" s="13" t="s">
        <v>41</v>
      </c>
      <c r="C44" s="23" t="s">
        <v>507</v>
      </c>
      <c r="D44" s="28"/>
      <c r="E44" s="28"/>
      <c r="F44" s="54"/>
      <c r="G44" s="28"/>
      <c r="H44" s="29"/>
      <c r="I44" s="29"/>
      <c r="J44" s="46"/>
      <c r="K44" s="70" t="str">
        <f t="shared" ref="K44:K45" si="4">IF(L44&lt;&gt;"","Erreur","")</f>
        <v>Erreur</v>
      </c>
      <c r="L44" s="50" t="str">
        <f t="shared" si="3"/>
        <v>Saisir un commentaire explicatif.</v>
      </c>
    </row>
    <row r="45" spans="2:12" ht="22.2" customHeight="1" x14ac:dyDescent="0.25">
      <c r="B45" s="13" t="s">
        <v>12</v>
      </c>
      <c r="C45" s="23" t="s">
        <v>508</v>
      </c>
      <c r="D45" s="28"/>
      <c r="E45" s="28"/>
      <c r="F45" s="54"/>
      <c r="G45" s="28"/>
      <c r="H45" s="29"/>
      <c r="I45" s="29"/>
      <c r="J45" s="46"/>
      <c r="K45" s="70" t="str">
        <f t="shared" si="4"/>
        <v>Erreur</v>
      </c>
      <c r="L45" s="50" t="str">
        <f t="shared" si="3"/>
        <v>Saisir un commentaire explicatif.</v>
      </c>
    </row>
    <row r="46" spans="2:12" x14ac:dyDescent="0.25">
      <c r="B46" s="17" t="s">
        <v>235</v>
      </c>
      <c r="C46" s="23" t="s">
        <v>509</v>
      </c>
      <c r="D46" s="28"/>
      <c r="E46" s="28"/>
      <c r="F46" s="34"/>
      <c r="G46" s="28"/>
      <c r="H46" s="48"/>
      <c r="I46" s="29"/>
      <c r="J46" s="46"/>
      <c r="K46" s="70" t="str">
        <f t="shared" ref="K46:K51" si="5">IF(L46 &lt;&gt;"","Erreur")</f>
        <v>Erreur</v>
      </c>
      <c r="L46" s="50" t="str">
        <f t="shared" ref="L46:L51" si="6">IF(H46="","Saisir un  nombre entier.","")</f>
        <v>Saisir un  nombre entier.</v>
      </c>
    </row>
    <row r="47" spans="2:12" ht="22.2" customHeight="1" x14ac:dyDescent="0.25">
      <c r="B47" s="17" t="s">
        <v>234</v>
      </c>
      <c r="C47" s="23" t="s">
        <v>510</v>
      </c>
      <c r="D47" s="28"/>
      <c r="E47" s="28"/>
      <c r="F47" s="34"/>
      <c r="G47" s="28"/>
      <c r="H47" s="48"/>
      <c r="I47" s="29"/>
      <c r="J47" s="46"/>
      <c r="K47" s="70" t="str">
        <f t="shared" si="5"/>
        <v>Erreur</v>
      </c>
      <c r="L47" s="50" t="str">
        <f t="shared" si="6"/>
        <v>Saisir un  nombre entier.</v>
      </c>
    </row>
    <row r="48" spans="2:12" ht="22.2" customHeight="1" x14ac:dyDescent="0.25">
      <c r="B48" s="17" t="s">
        <v>310</v>
      </c>
      <c r="C48" s="23" t="s">
        <v>511</v>
      </c>
      <c r="D48" s="28"/>
      <c r="E48" s="28"/>
      <c r="F48" s="34"/>
      <c r="G48" s="28"/>
      <c r="H48" s="48"/>
      <c r="I48" s="29"/>
      <c r="J48" s="46"/>
      <c r="K48" s="70" t="str">
        <f t="shared" si="5"/>
        <v>Erreur</v>
      </c>
      <c r="L48" s="50" t="str">
        <f t="shared" si="6"/>
        <v>Saisir un  nombre entier.</v>
      </c>
    </row>
    <row r="49" spans="2:12" ht="22.2" customHeight="1" x14ac:dyDescent="0.25">
      <c r="B49" s="17" t="s">
        <v>311</v>
      </c>
      <c r="C49" s="23" t="s">
        <v>512</v>
      </c>
      <c r="D49" s="28"/>
      <c r="E49" s="28"/>
      <c r="F49" s="34"/>
      <c r="G49" s="28"/>
      <c r="H49" s="48"/>
      <c r="I49" s="29"/>
      <c r="J49" s="46"/>
      <c r="K49" s="70" t="str">
        <f t="shared" si="5"/>
        <v>Erreur</v>
      </c>
      <c r="L49" s="50" t="str">
        <f t="shared" si="6"/>
        <v>Saisir un  nombre entier.</v>
      </c>
    </row>
    <row r="50" spans="2:12" ht="22.2" customHeight="1" x14ac:dyDescent="0.25">
      <c r="B50" s="17" t="s">
        <v>308</v>
      </c>
      <c r="C50" s="23" t="s">
        <v>513</v>
      </c>
      <c r="D50" s="28"/>
      <c r="E50" s="28"/>
      <c r="F50" s="34"/>
      <c r="G50" s="28"/>
      <c r="H50" s="48"/>
      <c r="I50" s="29"/>
      <c r="J50" s="46"/>
      <c r="K50" s="70" t="str">
        <f t="shared" si="5"/>
        <v>Erreur</v>
      </c>
      <c r="L50" s="50" t="str">
        <f t="shared" si="6"/>
        <v>Saisir un  nombre entier.</v>
      </c>
    </row>
    <row r="51" spans="2:12" ht="22.2" customHeight="1" x14ac:dyDescent="0.25">
      <c r="B51" s="17" t="s">
        <v>309</v>
      </c>
      <c r="C51" s="23" t="s">
        <v>514</v>
      </c>
      <c r="D51" s="28"/>
      <c r="E51" s="28"/>
      <c r="F51" s="34"/>
      <c r="G51" s="28"/>
      <c r="H51" s="48"/>
      <c r="I51" s="29"/>
      <c r="J51" s="46"/>
      <c r="K51" s="70" t="str">
        <f t="shared" si="5"/>
        <v>Erreur</v>
      </c>
      <c r="L51" s="50" t="str">
        <f t="shared" si="6"/>
        <v>Saisir un  nombre entier.</v>
      </c>
    </row>
    <row r="52" spans="2:12" x14ac:dyDescent="0.25">
      <c r="B52" s="17" t="s">
        <v>123</v>
      </c>
      <c r="C52" s="27"/>
      <c r="D52" s="28"/>
      <c r="E52" s="28"/>
      <c r="F52" s="34"/>
      <c r="G52" s="28"/>
      <c r="H52" s="29"/>
      <c r="I52" s="29"/>
      <c r="J52" s="32"/>
    </row>
    <row r="53" spans="2:12" ht="34.200000000000003" customHeight="1" x14ac:dyDescent="0.25">
      <c r="B53" s="17" t="s">
        <v>804</v>
      </c>
      <c r="C53" s="23" t="s">
        <v>515</v>
      </c>
      <c r="D53" s="38"/>
      <c r="E53" s="28"/>
      <c r="F53" s="34"/>
      <c r="G53" s="28"/>
      <c r="H53" s="29"/>
      <c r="I53" s="29"/>
      <c r="J53" s="46"/>
      <c r="K53" s="70" t="str">
        <f>IF(L53 &lt;&gt;"","Erreur")</f>
        <v>Erreur</v>
      </c>
      <c r="L53" s="50" t="str">
        <f>IF(D53="","Saisir NON ou OUI.","")</f>
        <v>Saisir NON ou OUI.</v>
      </c>
    </row>
    <row r="54" spans="2:12" ht="57" customHeight="1" x14ac:dyDescent="0.25">
      <c r="B54" s="17" t="s">
        <v>312</v>
      </c>
      <c r="C54" s="23" t="s">
        <v>516</v>
      </c>
      <c r="D54" s="28"/>
      <c r="E54" s="28"/>
      <c r="F54" s="34"/>
      <c r="G54" s="28"/>
      <c r="H54" s="29"/>
      <c r="I54" s="48"/>
      <c r="J54" s="57"/>
      <c r="K54" s="70" t="b">
        <f>IF(L54 &lt;&gt;"","Erreur")</f>
        <v>0</v>
      </c>
      <c r="L54" s="50" t="str">
        <f>IF(AND($D$53="NON",I54&lt;&gt;""),"La réponse à la question 3.350 étant NON, la réponse à cette question doit rester vide.",IF(AND($D$53="OUI",I54=""),"Saisir un pourcent (nombre entier).",""))</f>
        <v/>
      </c>
    </row>
    <row r="55" spans="2:12" ht="34.200000000000003" customHeight="1" x14ac:dyDescent="0.25">
      <c r="B55" s="17" t="s">
        <v>805</v>
      </c>
      <c r="C55" s="23" t="s">
        <v>517</v>
      </c>
      <c r="D55" s="28"/>
      <c r="E55" s="28"/>
      <c r="F55" s="34"/>
      <c r="G55" s="28"/>
      <c r="H55" s="29"/>
      <c r="I55" s="48"/>
      <c r="J55" s="57"/>
      <c r="K55" s="70" t="b">
        <f t="shared" ref="K55:K56" si="7">IF(L55 &lt;&gt;"","Erreur")</f>
        <v>0</v>
      </c>
      <c r="L55" s="50" t="str">
        <f t="shared" ref="L55:L56" si="8">IF(AND($D$53="NON",I55&lt;&gt;""),"La réponse à la question 3.350 étant NON, la réponse à cette question doit rester vide.",IF(AND($D$53="OUI",I55=""),"Saisir un pourcent (nombre entier).",""))</f>
        <v/>
      </c>
    </row>
    <row r="56" spans="2:12" ht="57" customHeight="1" x14ac:dyDescent="0.25">
      <c r="B56" s="17" t="s">
        <v>315</v>
      </c>
      <c r="C56" s="23" t="s">
        <v>518</v>
      </c>
      <c r="D56" s="28"/>
      <c r="E56" s="28"/>
      <c r="F56" s="34"/>
      <c r="G56" s="28"/>
      <c r="H56" s="29"/>
      <c r="I56" s="48"/>
      <c r="J56" s="57"/>
      <c r="K56" s="70" t="b">
        <f t="shared" si="7"/>
        <v>0</v>
      </c>
      <c r="L56" s="50" t="str">
        <f t="shared" si="8"/>
        <v/>
      </c>
    </row>
    <row r="57" spans="2:12" ht="57" customHeight="1" x14ac:dyDescent="0.25">
      <c r="B57" s="17" t="s">
        <v>806</v>
      </c>
      <c r="C57" s="23" t="s">
        <v>519</v>
      </c>
      <c r="D57" s="28"/>
      <c r="E57" s="38"/>
      <c r="F57" s="34"/>
      <c r="G57" s="28"/>
      <c r="H57" s="29"/>
      <c r="I57" s="29"/>
      <c r="J57" s="46"/>
      <c r="K57" s="70" t="str">
        <f t="shared" ref="K57:K58" si="9">IF(L57 &lt;&gt;"","Erreur")</f>
        <v>Erreur</v>
      </c>
      <c r="L57" s="50" t="str">
        <f>IF(E57="","Saisir NON, NON APPLICABLE ou OUI.","")</f>
        <v>Saisir NON, NON APPLICABLE ou OUI.</v>
      </c>
    </row>
    <row r="58" spans="2:12" ht="57" customHeight="1" x14ac:dyDescent="0.25">
      <c r="B58" s="17" t="s">
        <v>344</v>
      </c>
      <c r="C58" s="23" t="s">
        <v>520</v>
      </c>
      <c r="D58" s="28"/>
      <c r="E58" s="38"/>
      <c r="F58" s="34"/>
      <c r="G58" s="28"/>
      <c r="H58" s="29"/>
      <c r="I58" s="29"/>
      <c r="J58" s="46"/>
      <c r="K58" s="70" t="str">
        <f t="shared" si="9"/>
        <v>Erreur</v>
      </c>
      <c r="L58" s="50" t="str">
        <f>IF(E58="","Saisir NON, NON APPLICABLE ou OUI.","")</f>
        <v>Saisir NON, NON APPLICABLE ou OUI.</v>
      </c>
    </row>
    <row r="59" spans="2:12" x14ac:dyDescent="0.25">
      <c r="B59" s="17" t="s">
        <v>122</v>
      </c>
      <c r="C59" s="27"/>
      <c r="D59" s="28"/>
      <c r="E59" s="28"/>
      <c r="F59" s="34"/>
      <c r="G59" s="28"/>
      <c r="H59" s="29"/>
      <c r="I59" s="29"/>
      <c r="J59" s="32"/>
    </row>
    <row r="60" spans="2:12" ht="34.200000000000003" customHeight="1" x14ac:dyDescent="0.25">
      <c r="B60" s="17" t="s">
        <v>464</v>
      </c>
      <c r="C60" s="23" t="s">
        <v>521</v>
      </c>
      <c r="D60" s="38"/>
      <c r="E60" s="28"/>
      <c r="F60" s="34"/>
      <c r="G60" s="28"/>
      <c r="H60" s="29"/>
      <c r="I60" s="29"/>
      <c r="J60" s="46"/>
      <c r="K60" s="70" t="str">
        <f t="shared" ref="K60:K61" si="10">IF(L60&lt;&gt;"","Erreur","")</f>
        <v>Erreur</v>
      </c>
      <c r="L60" s="50" t="str">
        <f>IF(D60="","Saisir NON ou OUI.","")</f>
        <v>Saisir NON ou OUI.</v>
      </c>
    </row>
    <row r="61" spans="2:12" ht="34.200000000000003" customHeight="1" x14ac:dyDescent="0.25">
      <c r="B61" s="17" t="s">
        <v>680</v>
      </c>
      <c r="C61" s="23" t="s">
        <v>522</v>
      </c>
      <c r="D61" s="38"/>
      <c r="E61" s="28"/>
      <c r="F61" s="34"/>
      <c r="G61" s="28"/>
      <c r="H61" s="29"/>
      <c r="I61" s="29"/>
      <c r="J61" s="46"/>
      <c r="K61" s="70" t="str">
        <f t="shared" si="10"/>
        <v/>
      </c>
      <c r="L61" s="50" t="str">
        <f>IF(AND(D60="NON",D61&lt;&gt;""),"La réponse à la question 3.410 étant NON, la réponse à cete question doit rester vide.",IF(AND(D60="OUI",D61=""),"Saisir NON ou OUI.",IF(AND(D61="OUI",J61=""),"Précisez en commentaire le(s) nom(s) du ou des prestataires ainsi que le(s) pays concerné(s)","")))</f>
        <v/>
      </c>
    </row>
    <row r="62" spans="2:12" ht="45" customHeight="1" x14ac:dyDescent="0.25">
      <c r="B62" s="17" t="s">
        <v>424</v>
      </c>
      <c r="C62" s="31"/>
      <c r="D62" s="33"/>
      <c r="E62" s="33"/>
      <c r="F62" s="33"/>
      <c r="G62" s="33"/>
      <c r="H62" s="33"/>
      <c r="I62" s="33"/>
      <c r="J62" s="33"/>
    </row>
    <row r="63" spans="2:12" x14ac:dyDescent="0.25">
      <c r="B63" s="13" t="s">
        <v>10</v>
      </c>
      <c r="C63" s="23" t="s">
        <v>524</v>
      </c>
      <c r="D63" s="28"/>
      <c r="E63" s="28"/>
      <c r="F63" s="34"/>
      <c r="G63" s="28"/>
      <c r="H63" s="29"/>
      <c r="I63" s="48"/>
      <c r="J63" s="57"/>
      <c r="K63" s="70" t="b">
        <f>IF(L63 &lt;&gt;"","Erreur")</f>
        <v>0</v>
      </c>
      <c r="L63" s="50" t="str">
        <f>IF(AND($D$60="NON",I63&lt;&gt;""),"La réponse à la question 3.410 étant NON, la réponse à cette question doit rester vide.",IF(AND($D$60="OUI",I63=""),"Saisir un pourcent (nombre entier).",""))</f>
        <v/>
      </c>
    </row>
    <row r="64" spans="2:12" x14ac:dyDescent="0.25">
      <c r="B64" s="13" t="s">
        <v>57</v>
      </c>
      <c r="C64" s="23" t="s">
        <v>525</v>
      </c>
      <c r="D64" s="28"/>
      <c r="E64" s="28"/>
      <c r="F64" s="34"/>
      <c r="G64" s="28"/>
      <c r="H64" s="29"/>
      <c r="I64" s="48"/>
      <c r="J64" s="57"/>
      <c r="K64" s="70" t="b">
        <f t="shared" ref="K64:K69" si="11">IF(L64 &lt;&gt;"","Erreur")</f>
        <v>0</v>
      </c>
      <c r="L64" s="50" t="str">
        <f t="shared" ref="L64:L68" si="12">IF(AND($D$60="NON",I64&lt;&gt;""),"La réponse à la question 3.410 étant NON, la réponse à cette question doit rester vide.",IF(AND($D$60="OUI",I64=""),"Saisir un pourcent (nombre entier).",""))</f>
        <v/>
      </c>
    </row>
    <row r="65" spans="2:12" ht="22.2" customHeight="1" x14ac:dyDescent="0.25">
      <c r="B65" s="13" t="s">
        <v>63</v>
      </c>
      <c r="C65" s="23" t="s">
        <v>526</v>
      </c>
      <c r="D65" s="28"/>
      <c r="E65" s="28"/>
      <c r="F65" s="34"/>
      <c r="G65" s="28"/>
      <c r="H65" s="29"/>
      <c r="I65" s="48"/>
      <c r="J65" s="57"/>
      <c r="K65" s="70" t="b">
        <f t="shared" si="11"/>
        <v>0</v>
      </c>
      <c r="L65" s="50" t="str">
        <f t="shared" si="12"/>
        <v/>
      </c>
    </row>
    <row r="66" spans="2:12" x14ac:dyDescent="0.25">
      <c r="B66" s="13" t="s">
        <v>61</v>
      </c>
      <c r="C66" s="23" t="s">
        <v>527</v>
      </c>
      <c r="D66" s="28"/>
      <c r="E66" s="28"/>
      <c r="F66" s="34"/>
      <c r="G66" s="28"/>
      <c r="H66" s="29"/>
      <c r="I66" s="48"/>
      <c r="J66" s="57"/>
      <c r="K66" s="70" t="b">
        <f t="shared" si="11"/>
        <v>0</v>
      </c>
      <c r="L66" s="50" t="str">
        <f t="shared" si="12"/>
        <v/>
      </c>
    </row>
    <row r="67" spans="2:12" ht="22.2" customHeight="1" x14ac:dyDescent="0.25">
      <c r="B67" s="94" t="s">
        <v>803</v>
      </c>
      <c r="C67" s="23" t="s">
        <v>528</v>
      </c>
      <c r="D67" s="28"/>
      <c r="E67" s="28"/>
      <c r="F67" s="34"/>
      <c r="G67" s="28"/>
      <c r="H67" s="29"/>
      <c r="I67" s="48"/>
      <c r="J67" s="57"/>
      <c r="K67" s="70" t="b">
        <f t="shared" si="11"/>
        <v>0</v>
      </c>
      <c r="L67" s="50" t="str">
        <f t="shared" si="12"/>
        <v/>
      </c>
    </row>
    <row r="68" spans="2:12" ht="22.2" customHeight="1" x14ac:dyDescent="0.25">
      <c r="B68" s="13" t="s">
        <v>62</v>
      </c>
      <c r="C68" s="23" t="s">
        <v>529</v>
      </c>
      <c r="D68" s="28"/>
      <c r="E68" s="28"/>
      <c r="F68" s="34"/>
      <c r="G68" s="28"/>
      <c r="H68" s="29"/>
      <c r="I68" s="48"/>
      <c r="J68" s="57"/>
      <c r="K68" s="70" t="b">
        <f t="shared" si="11"/>
        <v>0</v>
      </c>
      <c r="L68" s="50" t="str">
        <f t="shared" si="12"/>
        <v/>
      </c>
    </row>
    <row r="69" spans="2:12" x14ac:dyDescent="0.25">
      <c r="B69" s="13" t="s">
        <v>1</v>
      </c>
      <c r="C69" s="23" t="s">
        <v>530</v>
      </c>
      <c r="D69" s="28"/>
      <c r="E69" s="28"/>
      <c r="F69" s="34"/>
      <c r="G69" s="28"/>
      <c r="H69" s="29"/>
      <c r="I69" s="48"/>
      <c r="J69" s="57"/>
      <c r="K69" s="70" t="b">
        <f t="shared" si="11"/>
        <v>0</v>
      </c>
      <c r="L69" s="50" t="str">
        <f t="shared" ref="L69" si="13">IF(AND($D$60="NON",I69&lt;&gt;""),"La réponse à la question 3.410 étant NON, la réponse à cette question doit rester vide.",IF(AND($D$60="OUI",I69=""),"Saisir un pourcent (nombre entier).",IF(AND(I69&gt;0,J69=""),"Saisir un commentaire explicatif.","")))</f>
        <v/>
      </c>
    </row>
    <row r="70" spans="2:12" ht="22.2" customHeight="1" x14ac:dyDescent="0.25">
      <c r="B70" s="17" t="s">
        <v>121</v>
      </c>
      <c r="C70" s="27"/>
      <c r="D70" s="28"/>
      <c r="E70" s="28"/>
      <c r="F70" s="34"/>
      <c r="G70" s="28"/>
      <c r="H70" s="29"/>
      <c r="I70" s="29"/>
      <c r="J70" s="32"/>
    </row>
    <row r="71" spans="2:12" ht="57" customHeight="1" x14ac:dyDescent="0.25">
      <c r="B71" s="17" t="s">
        <v>463</v>
      </c>
      <c r="C71" s="23" t="s">
        <v>531</v>
      </c>
      <c r="D71" s="38"/>
      <c r="E71" s="28"/>
      <c r="F71" s="34"/>
      <c r="G71" s="28"/>
      <c r="H71" s="29"/>
      <c r="I71" s="29"/>
      <c r="J71" s="46"/>
      <c r="K71" s="70" t="str">
        <f t="shared" ref="K71:K76" si="14">IF(L71&lt;&gt;"","Erreur","")</f>
        <v>Erreur</v>
      </c>
      <c r="L71" s="50" t="str">
        <f>IF(D71="","Saisir NON ou OUI.","")</f>
        <v>Saisir NON ou OUI.</v>
      </c>
    </row>
    <row r="72" spans="2:12" ht="34.200000000000003" customHeight="1" x14ac:dyDescent="0.25">
      <c r="B72" s="17" t="s">
        <v>456</v>
      </c>
      <c r="C72" s="23" t="s">
        <v>532</v>
      </c>
      <c r="D72" s="38"/>
      <c r="E72" s="28"/>
      <c r="F72" s="34"/>
      <c r="G72" s="28"/>
      <c r="H72" s="29"/>
      <c r="I72" s="29"/>
      <c r="J72" s="46"/>
      <c r="K72" s="70" t="str">
        <f t="shared" si="14"/>
        <v/>
      </c>
      <c r="L72" s="50" t="str">
        <f>IF(AND(D71="NON",D72&lt;&gt;""),"La réponse à la question 3.440 étant NON, la réponse à cete question doit rester vide.",IF(AND(D71="OUI",D72=""),"Saisir NON ou OUI.",""))</f>
        <v/>
      </c>
    </row>
    <row r="73" spans="2:12" ht="34.200000000000003" customHeight="1" x14ac:dyDescent="0.25">
      <c r="B73" s="17" t="s">
        <v>457</v>
      </c>
      <c r="C73" s="31"/>
      <c r="D73" s="33"/>
      <c r="E73" s="33"/>
      <c r="F73" s="33"/>
      <c r="G73" s="33"/>
      <c r="H73" s="33"/>
      <c r="I73" s="33"/>
      <c r="J73" s="33"/>
    </row>
    <row r="74" spans="2:12" x14ac:dyDescent="0.25">
      <c r="B74" s="13" t="s">
        <v>64</v>
      </c>
      <c r="C74" s="23" t="s">
        <v>533</v>
      </c>
      <c r="D74" s="38"/>
      <c r="E74" s="28"/>
      <c r="F74" s="34"/>
      <c r="G74" s="28"/>
      <c r="H74" s="29"/>
      <c r="I74" s="29"/>
      <c r="J74" s="46"/>
      <c r="K74" s="70" t="str">
        <f t="shared" si="14"/>
        <v/>
      </c>
      <c r="L74" s="50" t="str">
        <f>IF(AND(D71="NON",D74&lt;&gt;""),"La réponse à la question 3.440 étant NON, la réponse à cete question doit rester vide.",IF(AND(D71="OUI",D74=""),"Saisir NON ou OUI.",""))</f>
        <v/>
      </c>
    </row>
    <row r="75" spans="2:12" x14ac:dyDescent="0.25">
      <c r="B75" s="13" t="s">
        <v>65</v>
      </c>
      <c r="C75" s="23" t="s">
        <v>534</v>
      </c>
      <c r="D75" s="38"/>
      <c r="E75" s="28"/>
      <c r="F75" s="34"/>
      <c r="G75" s="28"/>
      <c r="H75" s="29"/>
      <c r="I75" s="29"/>
      <c r="J75" s="46"/>
      <c r="K75" s="70" t="str">
        <f t="shared" si="14"/>
        <v/>
      </c>
      <c r="L75" s="50" t="str">
        <f>IF(AND(D71="NON",D75&lt;&gt;""),"La réponse à la question 3.440 étant NON, la réponse à cete question doit rester vide.",IF(AND(D71="OUI",D75=""),"Saisir NON ou OUI.",""))</f>
        <v/>
      </c>
    </row>
    <row r="76" spans="2:12" x14ac:dyDescent="0.25">
      <c r="B76" s="19" t="s">
        <v>449</v>
      </c>
      <c r="C76" s="24" t="s">
        <v>535</v>
      </c>
      <c r="D76" s="26"/>
      <c r="E76" s="26"/>
      <c r="F76" s="42"/>
      <c r="G76" s="26"/>
      <c r="H76" s="30"/>
      <c r="I76" s="30"/>
      <c r="J76" s="45"/>
      <c r="K76" s="70" t="str">
        <f t="shared" si="14"/>
        <v/>
      </c>
      <c r="L76" s="50" t="str">
        <f>IF(AND(D71="NON",F76&lt;&gt;""),"La réponse à la question 3.440 étant NON, la réponse à cete question doit rester vide.",IF(AND(D71="OUI",F76=""),"Saisir une date.",IF(F76&gt;$D$2,"Format erroné ou date renseignée supérieure à la date d'échéance.","")))</f>
        <v/>
      </c>
    </row>
  </sheetData>
  <sheetProtection algorithmName="SHA-512" hashValue="WTJJ6jYCH/o2wz3FFoYHCczEMEXy21ain9qbcjERTQFyVT+BGGM5j5/LNFON3VT9vzmjk/xTvsdrcg4hvUZc7w==" saltValue="E0As6xXpMcx1gW8LQ7sYnA==" spinCount="100000" sheet="1" objects="1" scenarios="1" selectLockedCells="1"/>
  <mergeCells count="3">
    <mergeCell ref="B8:E8"/>
    <mergeCell ref="D9:I9"/>
    <mergeCell ref="J9:J10"/>
  </mergeCells>
  <conditionalFormatting sqref="F37:F45">
    <cfRule type="expression" dxfId="115" priority="25">
      <formula>K37="Erreur"</formula>
    </cfRule>
  </conditionalFormatting>
  <conditionalFormatting sqref="F76">
    <cfRule type="expression" dxfId="114" priority="24">
      <formula>K76="Erreur"</formula>
    </cfRule>
  </conditionalFormatting>
  <conditionalFormatting sqref="K3">
    <cfRule type="expression" dxfId="113" priority="23">
      <formula>M3&gt;0</formula>
    </cfRule>
  </conditionalFormatting>
  <conditionalFormatting sqref="L3">
    <cfRule type="expression" dxfId="112" priority="22">
      <formula>M3&gt;0</formula>
    </cfRule>
  </conditionalFormatting>
  <conditionalFormatting sqref="G19">
    <cfRule type="expression" dxfId="111" priority="21">
      <formula>K19="Erreur"</formula>
    </cfRule>
  </conditionalFormatting>
  <conditionalFormatting sqref="G20:G34">
    <cfRule type="expression" dxfId="110" priority="20">
      <formula>K20="Erreur"</formula>
    </cfRule>
  </conditionalFormatting>
  <conditionalFormatting sqref="D14">
    <cfRule type="expression" dxfId="109" priority="19">
      <formula>K14="Erreur"</formula>
    </cfRule>
  </conditionalFormatting>
  <conditionalFormatting sqref="D15">
    <cfRule type="expression" dxfId="108" priority="18">
      <formula>K15="Erreur"</formula>
    </cfRule>
  </conditionalFormatting>
  <conditionalFormatting sqref="E16">
    <cfRule type="expression" dxfId="107" priority="17">
      <formula>K16="Erreur"</formula>
    </cfRule>
  </conditionalFormatting>
  <conditionalFormatting sqref="E17">
    <cfRule type="expression" dxfId="106" priority="16">
      <formula>K17="Erreur"</formula>
    </cfRule>
  </conditionalFormatting>
  <conditionalFormatting sqref="D53">
    <cfRule type="expression" dxfId="105" priority="15">
      <formula>K53="Erreur"</formula>
    </cfRule>
  </conditionalFormatting>
  <conditionalFormatting sqref="D60:D61">
    <cfRule type="expression" dxfId="104" priority="13">
      <formula>K60="Erreur"</formula>
    </cfRule>
  </conditionalFormatting>
  <conditionalFormatting sqref="D71:D72">
    <cfRule type="expression" dxfId="103" priority="12">
      <formula>K71="Erreur"</formula>
    </cfRule>
  </conditionalFormatting>
  <conditionalFormatting sqref="D74:D75">
    <cfRule type="expression" dxfId="102" priority="11">
      <formula>K74="Erreur"</formula>
    </cfRule>
  </conditionalFormatting>
  <conditionalFormatting sqref="E57:E58">
    <cfRule type="expression" dxfId="101" priority="10">
      <formula>K57="Erreur"</formula>
    </cfRule>
  </conditionalFormatting>
  <conditionalFormatting sqref="H46">
    <cfRule type="expression" dxfId="100" priority="9">
      <formula>K46="Erreur"</formula>
    </cfRule>
  </conditionalFormatting>
  <conditionalFormatting sqref="H47:H51">
    <cfRule type="expression" dxfId="99" priority="8">
      <formula>K47="Erreur"</formula>
    </cfRule>
  </conditionalFormatting>
  <conditionalFormatting sqref="I54">
    <cfRule type="expression" dxfId="98" priority="7">
      <formula>K54="Erreur"</formula>
    </cfRule>
  </conditionalFormatting>
  <conditionalFormatting sqref="I55:I56">
    <cfRule type="expression" dxfId="97" priority="6">
      <formula>K55="Erreur"</formula>
    </cfRule>
  </conditionalFormatting>
  <conditionalFormatting sqref="I63:I69">
    <cfRule type="expression" dxfId="96" priority="5">
      <formula>K63="Erreur"</formula>
    </cfRule>
  </conditionalFormatting>
  <conditionalFormatting sqref="J37">
    <cfRule type="expression" dxfId="95" priority="4">
      <formula>K37="Erreur"</formula>
    </cfRule>
  </conditionalFormatting>
  <conditionalFormatting sqref="J38:J45">
    <cfRule type="expression" dxfId="94" priority="3">
      <formula>K38="Erreur"</formula>
    </cfRule>
  </conditionalFormatting>
  <conditionalFormatting sqref="J61">
    <cfRule type="expression" dxfId="93" priority="2">
      <formula>K61="Erreur"</formula>
    </cfRule>
  </conditionalFormatting>
  <conditionalFormatting sqref="J69">
    <cfRule type="expression" dxfId="92" priority="1">
      <formula>K69="Erreur"</formula>
    </cfRule>
  </conditionalFormatting>
  <dataValidations count="2">
    <dataValidation type="whole" allowBlank="1" showInputMessage="1" showErrorMessage="1" errorTitle="Saisie non valide" error="Seuls les nombres entiers sont autorisés." sqref="H46:H51">
      <formula1>0</formula1>
      <formula2>999999999</formula2>
    </dataValidation>
    <dataValidation type="whole" allowBlank="1" showInputMessage="1" showErrorMessage="1" errorTitle="Saisie non valide" error="Seuls les pourcents (nombres entiers compris entre 0 et 100) sont autorisés." sqref="I54:I56 I63:I69">
      <formula1>0</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Saisie non valide" error="Seules les valeurs NON et OUI sont autorisées.">
          <x14:formula1>
            <xm:f>'@lists'!$A$6:$B$6</xm:f>
          </x14:formula1>
          <xm:sqref>D71:D72 D14:D15 D53 D60:D61 D74:D75</xm:sqref>
        </x14:dataValidation>
        <x14:dataValidation type="list" allowBlank="1" showInputMessage="1" showErrorMessage="1" errorTitle="Saisie non valide" error="Seules les valeurs NON, NON APPLICABLE et OUI sont autorisées.">
          <x14:formula1>
            <xm:f>'@lists'!$A$8:$C$8</xm:f>
          </x14:formula1>
          <xm:sqref>E16:E17 E57:E58</xm:sqref>
        </x14:dataValidation>
        <x14:dataValidation type="list" allowBlank="1" showInputMessage="1" showErrorMessage="1" errorTitle="Saisie non valide" error="Seules les valeurs 1, 2, 3 et 4 sont autorisées.">
          <x14:formula1>
            <xm:f>'@lists'!$A$13:$D$13</xm:f>
          </x14:formula1>
          <xm:sqref>G19:G34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outlinePr summaryBelow="0" summaryRight="0"/>
  </sheetPr>
  <dimension ref="A1:J42"/>
  <sheetViews>
    <sheetView topLeftCell="A28" workbookViewId="0">
      <selection activeCell="E14" sqref="E14"/>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H1" s="65" t="s">
        <v>705</v>
      </c>
      <c r="I1" s="66" t="s">
        <v>706</v>
      </c>
    </row>
    <row r="2" spans="1:10" ht="13.8" x14ac:dyDescent="0.25">
      <c r="A2" s="4" t="s">
        <v>306</v>
      </c>
      <c r="B2" s="2">
        <f>'TB000201'!B2</f>
        <v>0</v>
      </c>
      <c r="C2" s="21" t="s">
        <v>263</v>
      </c>
      <c r="D2" s="15">
        <f>'TB000201'!D2</f>
        <v>45657</v>
      </c>
    </row>
    <row r="3" spans="1:10" ht="31.8" x14ac:dyDescent="0.3">
      <c r="A3" s="4"/>
      <c r="B3" s="2"/>
      <c r="C3" s="21"/>
      <c r="D3" s="3"/>
      <c r="H3" s="67" t="str">
        <f>IF(J3&gt;0,"L","J")</f>
        <v>L</v>
      </c>
      <c r="I3" s="68"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0">
        <f>'TB001101'!H3</f>
        <v>189</v>
      </c>
    </row>
    <row r="4" spans="1:10" ht="13.8" x14ac:dyDescent="0.25">
      <c r="A4" s="4" t="s">
        <v>252</v>
      </c>
      <c r="B4" s="16">
        <f>'TB000201'!B4</f>
        <v>0</v>
      </c>
      <c r="C4" s="21"/>
      <c r="D4" s="25"/>
    </row>
    <row r="5" spans="1:10" ht="13.8" x14ac:dyDescent="0.25">
      <c r="A5" s="5" t="s">
        <v>307</v>
      </c>
      <c r="B5" s="12" t="str">
        <f>IF('TB000201'!D15="Remis",B7,IF('TB000201'!D15="Non remis",CONCATENATE(B7,"_unfiled"),""))</f>
        <v>TB.05.01</v>
      </c>
      <c r="C5" s="22"/>
      <c r="D5" s="18"/>
      <c r="F5" s="40" t="str">
        <f>IF(B5="","Saisir Non remis ou remis pour ce tableau dans le tableau TB.00.01",IF(AND(RIGHT(B5,7)="unfiled",COUNTA(D14:G42)&gt;0),"Le tableau étant non remis, il ne doit pas être renseigné",""))</f>
        <v/>
      </c>
    </row>
    <row r="7" spans="1:10" ht="13.8" x14ac:dyDescent="0.25">
      <c r="A7" s="7"/>
      <c r="B7" s="10" t="s">
        <v>623</v>
      </c>
    </row>
    <row r="8" spans="1:10" x14ac:dyDescent="0.25">
      <c r="B8" s="98" t="s">
        <v>625</v>
      </c>
      <c r="C8" s="99"/>
      <c r="D8" s="99"/>
      <c r="E8" s="99"/>
    </row>
    <row r="9" spans="1:10" x14ac:dyDescent="0.25">
      <c r="D9" s="100" t="s">
        <v>561</v>
      </c>
      <c r="E9" s="101"/>
      <c r="F9" s="100"/>
      <c r="G9" s="100" t="s">
        <v>239</v>
      </c>
    </row>
    <row r="10" spans="1:10" x14ac:dyDescent="0.25">
      <c r="D10" s="14" t="s">
        <v>404</v>
      </c>
      <c r="E10" s="14" t="s">
        <v>405</v>
      </c>
      <c r="F10" s="14" t="s">
        <v>389</v>
      </c>
      <c r="G10" s="100"/>
    </row>
    <row r="11" spans="1:10" x14ac:dyDescent="0.25">
      <c r="D11" s="23" t="s">
        <v>159</v>
      </c>
      <c r="E11" s="23" t="s">
        <v>160</v>
      </c>
      <c r="F11" s="23" t="s">
        <v>161</v>
      </c>
      <c r="G11" s="23" t="s">
        <v>162</v>
      </c>
    </row>
    <row r="12" spans="1:10" ht="22.2" customHeight="1" x14ac:dyDescent="0.25">
      <c r="B12" s="17" t="s">
        <v>129</v>
      </c>
      <c r="C12" s="27"/>
      <c r="D12" s="28"/>
      <c r="E12" s="28"/>
      <c r="F12" s="29"/>
      <c r="G12" s="32"/>
    </row>
    <row r="13" spans="1:10" x14ac:dyDescent="0.25">
      <c r="B13" s="17" t="s">
        <v>675</v>
      </c>
      <c r="C13" s="31"/>
      <c r="D13" s="33"/>
      <c r="E13" s="33"/>
      <c r="F13" s="33"/>
      <c r="G13" s="33"/>
    </row>
    <row r="14" spans="1:10" ht="34.200000000000003" customHeight="1" x14ac:dyDescent="0.25">
      <c r="B14" s="13" t="s">
        <v>11</v>
      </c>
      <c r="C14" s="23" t="s">
        <v>466</v>
      </c>
      <c r="D14" s="28"/>
      <c r="E14" s="38"/>
      <c r="F14" s="29"/>
      <c r="G14" s="57"/>
      <c r="H14" s="70" t="str">
        <f>IF(I14 &lt;&gt;"","Erreur","")</f>
        <v>Erreur</v>
      </c>
      <c r="I14" s="50" t="str">
        <f>IF(E14="","Saisir NON, NON APPLICABLE ou OUI.","")</f>
        <v>Saisir NON, NON APPLICABLE ou OUI.</v>
      </c>
    </row>
    <row r="15" spans="1:10" ht="34.200000000000003" customHeight="1" x14ac:dyDescent="0.25">
      <c r="B15" s="13" t="s">
        <v>56</v>
      </c>
      <c r="C15" s="23" t="s">
        <v>471</v>
      </c>
      <c r="D15" s="28"/>
      <c r="E15" s="38"/>
      <c r="F15" s="29"/>
      <c r="G15" s="57"/>
      <c r="H15" s="70" t="str">
        <f t="shared" ref="H15:H16" si="0">IF(I15 &lt;&gt;"","Erreur","")</f>
        <v>Erreur</v>
      </c>
      <c r="I15" s="50" t="str">
        <f t="shared" ref="I15:I16" si="1">IF(E15="","Saisir NON, NON APPLICABLE ou OUI.","")</f>
        <v>Saisir NON, NON APPLICABLE ou OUI.</v>
      </c>
    </row>
    <row r="16" spans="1:10" ht="45" customHeight="1" x14ac:dyDescent="0.25">
      <c r="B16" s="17" t="s">
        <v>247</v>
      </c>
      <c r="C16" s="23" t="s">
        <v>475</v>
      </c>
      <c r="D16" s="28"/>
      <c r="E16" s="38"/>
      <c r="F16" s="29"/>
      <c r="G16" s="57"/>
      <c r="H16" s="70" t="str">
        <f t="shared" si="0"/>
        <v>Erreur</v>
      </c>
      <c r="I16" s="50" t="str">
        <f t="shared" si="1"/>
        <v>Saisir NON, NON APPLICABLE ou OUI.</v>
      </c>
    </row>
    <row r="17" spans="2:9" x14ac:dyDescent="0.25">
      <c r="B17" s="17" t="s">
        <v>131</v>
      </c>
      <c r="C17" s="27"/>
      <c r="D17" s="28"/>
      <c r="E17" s="28"/>
      <c r="F17" s="29"/>
      <c r="G17" s="32"/>
    </row>
    <row r="18" spans="2:9" x14ac:dyDescent="0.25">
      <c r="B18" s="17" t="s">
        <v>679</v>
      </c>
      <c r="C18" s="31"/>
      <c r="D18" s="33"/>
      <c r="E18" s="33"/>
      <c r="F18" s="33"/>
      <c r="G18" s="33"/>
    </row>
    <row r="19" spans="2:9" x14ac:dyDescent="0.25">
      <c r="B19" s="13" t="s">
        <v>42</v>
      </c>
      <c r="C19" s="23" t="s">
        <v>479</v>
      </c>
      <c r="D19" s="38"/>
      <c r="E19" s="28"/>
      <c r="F19" s="29"/>
      <c r="G19" s="57"/>
      <c r="H19" s="70" t="str">
        <f t="shared" ref="H19" si="2">IF(I19 &lt;&gt;"","Erreur","")</f>
        <v>Erreur</v>
      </c>
      <c r="I19" s="50" t="str">
        <f>IF(D19="","Saisir NON ou OUI.","")</f>
        <v>Saisir NON ou OUI.</v>
      </c>
    </row>
    <row r="20" spans="2:9" x14ac:dyDescent="0.25">
      <c r="B20" s="13" t="s">
        <v>50</v>
      </c>
      <c r="C20" s="23" t="s">
        <v>480</v>
      </c>
      <c r="D20" s="38"/>
      <c r="E20" s="28"/>
      <c r="F20" s="29"/>
      <c r="G20" s="57"/>
      <c r="H20" s="70" t="str">
        <f t="shared" ref="H20" si="3">IF(I20 &lt;&gt;"","Erreur","")</f>
        <v>Erreur</v>
      </c>
      <c r="I20" s="50" t="str">
        <f>IF(D20="","Saisir NON ou OUI.","")</f>
        <v>Saisir NON ou OUI.</v>
      </c>
    </row>
    <row r="21" spans="2:9" x14ac:dyDescent="0.25">
      <c r="B21" s="17" t="s">
        <v>594</v>
      </c>
      <c r="C21" s="23" t="s">
        <v>484</v>
      </c>
      <c r="D21" s="28"/>
      <c r="E21" s="28"/>
      <c r="F21" s="48"/>
      <c r="G21" s="57"/>
      <c r="H21" s="70" t="b">
        <f t="shared" ref="H21" si="4">IF(I21 &lt;&gt;"","Erreur")</f>
        <v>0</v>
      </c>
      <c r="I21" s="50" t="str">
        <f>IF(AND(D20="OUI",F21=""),"La réponse à la question 5.060 étant OUI, un nombre doit être saisi.","")</f>
        <v/>
      </c>
    </row>
    <row r="22" spans="2:9" ht="22.2" customHeight="1" x14ac:dyDescent="0.25">
      <c r="B22" s="17" t="s">
        <v>677</v>
      </c>
      <c r="C22" s="23" t="s">
        <v>485</v>
      </c>
      <c r="D22" s="38"/>
      <c r="E22" s="28"/>
      <c r="F22" s="29"/>
      <c r="G22" s="57"/>
      <c r="H22" s="70" t="str">
        <f t="shared" ref="H22" si="5">IF(I22 &lt;&gt;"","Erreur","")</f>
        <v>Erreur</v>
      </c>
      <c r="I22" s="50" t="str">
        <f>IF(D22="","Saisir NON ou OUI.",IF(AND(D22="OUI",G22=""),"Saisir un commentaire explicatif.",""))</f>
        <v>Saisir NON ou OUI.</v>
      </c>
    </row>
    <row r="23" spans="2:9" x14ac:dyDescent="0.25">
      <c r="B23" s="17" t="s">
        <v>128</v>
      </c>
      <c r="C23" s="27"/>
      <c r="D23" s="28"/>
      <c r="E23" s="28"/>
      <c r="F23" s="29"/>
      <c r="G23" s="32"/>
    </row>
    <row r="24" spans="2:9" ht="22.2" customHeight="1" x14ac:dyDescent="0.25">
      <c r="B24" s="17" t="s">
        <v>111</v>
      </c>
      <c r="C24" s="23" t="s">
        <v>487</v>
      </c>
      <c r="D24" s="38"/>
      <c r="E24" s="28"/>
      <c r="F24" s="29"/>
      <c r="G24" s="57"/>
      <c r="H24" s="70" t="str">
        <f t="shared" ref="H24" si="6">IF(I24 &lt;&gt;"","Erreur","")</f>
        <v>Erreur</v>
      </c>
      <c r="I24" s="50" t="str">
        <f>IF(D24="","Saisir NON ou OUI.",IF(AND(D24="OUI",G24=""),"Saisir un commentaire explicatif.",""))</f>
        <v>Saisir NON ou OUI.</v>
      </c>
    </row>
    <row r="25" spans="2:9" x14ac:dyDescent="0.25">
      <c r="B25" s="17" t="s">
        <v>126</v>
      </c>
      <c r="C25" s="27"/>
      <c r="D25" s="28"/>
      <c r="E25" s="28"/>
      <c r="F25" s="29"/>
      <c r="G25" s="32"/>
    </row>
    <row r="26" spans="2:9" ht="34.200000000000003" customHeight="1" x14ac:dyDescent="0.25">
      <c r="B26" s="17" t="s">
        <v>676</v>
      </c>
      <c r="C26" s="23" t="s">
        <v>488</v>
      </c>
      <c r="D26" s="38"/>
      <c r="E26" s="28"/>
      <c r="F26" s="29"/>
      <c r="G26" s="57"/>
      <c r="H26" s="70" t="str">
        <f t="shared" ref="H26" si="7">IF(I26 &lt;&gt;"","Erreur","")</f>
        <v>Erreur</v>
      </c>
      <c r="I26" s="50" t="str">
        <f>IF(D26="","Saisir NON ou OUI.","")</f>
        <v>Saisir NON ou OUI.</v>
      </c>
    </row>
    <row r="27" spans="2:9" x14ac:dyDescent="0.25">
      <c r="B27" s="17" t="s">
        <v>127</v>
      </c>
      <c r="C27" s="27"/>
      <c r="D27" s="28"/>
      <c r="E27" s="28"/>
      <c r="F27" s="29"/>
      <c r="G27" s="32"/>
    </row>
    <row r="28" spans="2:9" ht="22.2" customHeight="1" x14ac:dyDescent="0.25">
      <c r="B28" s="17" t="s">
        <v>110</v>
      </c>
      <c r="C28" s="23" t="s">
        <v>489</v>
      </c>
      <c r="D28" s="38"/>
      <c r="E28" s="28"/>
      <c r="F28" s="29"/>
      <c r="G28" s="57"/>
      <c r="H28" s="70" t="str">
        <f t="shared" ref="H28:H30" si="8">IF(I28 &lt;&gt;"","Erreur","")</f>
        <v>Erreur</v>
      </c>
      <c r="I28" s="50" t="str">
        <f t="shared" ref="I28:I30" si="9">IF(D28="","Saisir NON ou OUI.","")</f>
        <v>Saisir NON ou OUI.</v>
      </c>
    </row>
    <row r="29" spans="2:9" ht="34.200000000000003" customHeight="1" x14ac:dyDescent="0.25">
      <c r="B29" s="17" t="s">
        <v>674</v>
      </c>
      <c r="C29" s="23" t="s">
        <v>490</v>
      </c>
      <c r="D29" s="38"/>
      <c r="E29" s="28"/>
      <c r="F29" s="29"/>
      <c r="G29" s="57"/>
      <c r="H29" s="70" t="str">
        <f t="shared" si="8"/>
        <v>Erreur</v>
      </c>
      <c r="I29" s="50" t="str">
        <f t="shared" si="9"/>
        <v>Saisir NON ou OUI.</v>
      </c>
    </row>
    <row r="30" spans="2:9" ht="22.2" customHeight="1" x14ac:dyDescent="0.25">
      <c r="B30" s="17" t="s">
        <v>657</v>
      </c>
      <c r="C30" s="23" t="s">
        <v>491</v>
      </c>
      <c r="D30" s="38"/>
      <c r="E30" s="28"/>
      <c r="F30" s="29"/>
      <c r="G30" s="57"/>
      <c r="H30" s="70" t="str">
        <f t="shared" si="8"/>
        <v>Erreur</v>
      </c>
      <c r="I30" s="50" t="str">
        <f t="shared" si="9"/>
        <v>Saisir NON ou OUI.</v>
      </c>
    </row>
    <row r="31" spans="2:9" x14ac:dyDescent="0.25">
      <c r="B31" s="17" t="s">
        <v>124</v>
      </c>
      <c r="C31" s="27"/>
      <c r="D31" s="28"/>
      <c r="E31" s="28"/>
      <c r="F31" s="29"/>
      <c r="G31" s="32"/>
    </row>
    <row r="32" spans="2:9" ht="22.2" customHeight="1" x14ac:dyDescent="0.25">
      <c r="B32" s="17" t="s">
        <v>682</v>
      </c>
      <c r="C32" s="23" t="s">
        <v>492</v>
      </c>
      <c r="D32" s="38"/>
      <c r="E32" s="28"/>
      <c r="F32" s="29"/>
      <c r="G32" s="57"/>
      <c r="H32" s="70" t="str">
        <f t="shared" ref="H32" si="10">IF(I32 &lt;&gt;"","Erreur","")</f>
        <v>Erreur</v>
      </c>
      <c r="I32" s="50" t="str">
        <f>IF(D32="","Saisir NON ou OUI.","")</f>
        <v>Saisir NON ou OUI.</v>
      </c>
    </row>
    <row r="33" spans="2:9" x14ac:dyDescent="0.25">
      <c r="B33" s="17" t="s">
        <v>125</v>
      </c>
      <c r="C33" s="27"/>
      <c r="D33" s="28"/>
      <c r="E33" s="28"/>
      <c r="F33" s="29"/>
      <c r="G33" s="32"/>
    </row>
    <row r="34" spans="2:9" ht="34.200000000000003" customHeight="1" x14ac:dyDescent="0.25">
      <c r="B34" s="17" t="s">
        <v>673</v>
      </c>
      <c r="C34" s="23" t="s">
        <v>493</v>
      </c>
      <c r="D34" s="38"/>
      <c r="E34" s="28"/>
      <c r="F34" s="29"/>
      <c r="G34" s="57"/>
      <c r="H34" s="70" t="str">
        <f t="shared" ref="H34" si="11">IF(I34 &lt;&gt;"","Erreur","")</f>
        <v>Erreur</v>
      </c>
      <c r="I34" s="50" t="str">
        <f>IF(D34="","Saisir NON ou OUI.","")</f>
        <v>Saisir NON ou OUI.</v>
      </c>
    </row>
    <row r="35" spans="2:9" x14ac:dyDescent="0.25">
      <c r="B35" s="17" t="s">
        <v>130</v>
      </c>
      <c r="C35" s="27"/>
      <c r="D35" s="28"/>
      <c r="E35" s="28"/>
      <c r="F35" s="29"/>
      <c r="G35" s="32"/>
    </row>
    <row r="36" spans="2:9" ht="45" customHeight="1" x14ac:dyDescent="0.25">
      <c r="B36" s="17" t="s">
        <v>671</v>
      </c>
      <c r="C36" s="23" t="s">
        <v>494</v>
      </c>
      <c r="D36" s="38"/>
      <c r="E36" s="28"/>
      <c r="F36" s="29"/>
      <c r="G36" s="57"/>
      <c r="H36" s="70" t="str">
        <f t="shared" ref="H36:H42" si="12">IF(I36 &lt;&gt;"","Erreur","")</f>
        <v>Erreur</v>
      </c>
      <c r="I36" s="50" t="str">
        <f t="shared" ref="I36:I42" si="13">IF(D36="","Saisir NON ou OUI.","")</f>
        <v>Saisir NON ou OUI.</v>
      </c>
    </row>
    <row r="37" spans="2:9" ht="45" customHeight="1" x14ac:dyDescent="0.25">
      <c r="B37" s="17" t="s">
        <v>807</v>
      </c>
      <c r="C37" s="23" t="s">
        <v>495</v>
      </c>
      <c r="D37" s="38"/>
      <c r="E37" s="28"/>
      <c r="F37" s="29"/>
      <c r="G37" s="57"/>
      <c r="H37" s="70" t="str">
        <f t="shared" si="12"/>
        <v>Erreur</v>
      </c>
      <c r="I37" s="50" t="str">
        <f t="shared" si="13"/>
        <v>Saisir NON ou OUI.</v>
      </c>
    </row>
    <row r="38" spans="2:9" ht="34.200000000000003" customHeight="1" x14ac:dyDescent="0.25">
      <c r="B38" s="17" t="s">
        <v>678</v>
      </c>
      <c r="C38" s="23" t="s">
        <v>496</v>
      </c>
      <c r="D38" s="38"/>
      <c r="E38" s="28"/>
      <c r="F38" s="29"/>
      <c r="G38" s="57"/>
      <c r="H38" s="70" t="str">
        <f t="shared" si="12"/>
        <v>Erreur</v>
      </c>
      <c r="I38" s="50" t="str">
        <f t="shared" si="13"/>
        <v>Saisir NON ou OUI.</v>
      </c>
    </row>
    <row r="39" spans="2:9" ht="34.200000000000003" customHeight="1" x14ac:dyDescent="0.25">
      <c r="B39" s="17" t="s">
        <v>808</v>
      </c>
      <c r="C39" s="23" t="s">
        <v>497</v>
      </c>
      <c r="D39" s="38"/>
      <c r="E39" s="28"/>
      <c r="F39" s="29"/>
      <c r="G39" s="57"/>
      <c r="H39" s="70" t="str">
        <f t="shared" si="12"/>
        <v>Erreur</v>
      </c>
      <c r="I39" s="50" t="str">
        <f t="shared" si="13"/>
        <v>Saisir NON ou OUI.</v>
      </c>
    </row>
    <row r="40" spans="2:9" ht="34.200000000000003" customHeight="1" x14ac:dyDescent="0.25">
      <c r="B40" s="17" t="s">
        <v>339</v>
      </c>
      <c r="C40" s="23" t="s">
        <v>498</v>
      </c>
      <c r="D40" s="38"/>
      <c r="E40" s="28"/>
      <c r="F40" s="29"/>
      <c r="G40" s="57"/>
      <c r="H40" s="70" t="str">
        <f t="shared" si="12"/>
        <v>Erreur</v>
      </c>
      <c r="I40" s="50" t="str">
        <f t="shared" si="13"/>
        <v>Saisir NON ou OUI.</v>
      </c>
    </row>
    <row r="41" spans="2:9" ht="34.200000000000003" customHeight="1" x14ac:dyDescent="0.25">
      <c r="B41" s="17" t="s">
        <v>667</v>
      </c>
      <c r="C41" s="23" t="s">
        <v>499</v>
      </c>
      <c r="D41" s="38"/>
      <c r="E41" s="28"/>
      <c r="F41" s="29"/>
      <c r="G41" s="57"/>
      <c r="H41" s="70" t="str">
        <f t="shared" si="12"/>
        <v>Erreur</v>
      </c>
      <c r="I41" s="50" t="str">
        <f t="shared" si="13"/>
        <v>Saisir NON ou OUI.</v>
      </c>
    </row>
    <row r="42" spans="2:9" ht="34.200000000000003" customHeight="1" x14ac:dyDescent="0.25">
      <c r="B42" s="19" t="s">
        <v>672</v>
      </c>
      <c r="C42" s="24" t="s">
        <v>500</v>
      </c>
      <c r="D42" s="39"/>
      <c r="E42" s="26"/>
      <c r="F42" s="30"/>
      <c r="G42" s="44"/>
      <c r="H42" s="70" t="str">
        <f t="shared" si="12"/>
        <v>Erreur</v>
      </c>
      <c r="I42" s="50" t="str">
        <f t="shared" si="13"/>
        <v>Saisir NON ou OUI.</v>
      </c>
    </row>
  </sheetData>
  <sheetProtection algorithmName="SHA-512" hashValue="wtHmtkdFjkuKC5RWY3NiV1dhBZ06PHVT4kGbWZ366txWynqaE388YjW83p50V9pJwJySmxlAVlUCR7S17GZgVQ==" saltValue="ekEwO8ssSS0hm60S+Jkmlw==" spinCount="100000" sheet="1" selectLockedCells="1"/>
  <mergeCells count="3">
    <mergeCell ref="B8:E8"/>
    <mergeCell ref="D9:F9"/>
    <mergeCell ref="G9:G10"/>
  </mergeCells>
  <conditionalFormatting sqref="H3">
    <cfRule type="expression" dxfId="91" priority="16">
      <formula>J3&gt;0</formula>
    </cfRule>
  </conditionalFormatting>
  <conditionalFormatting sqref="I3">
    <cfRule type="expression" dxfId="90" priority="15">
      <formula>J3&gt;0</formula>
    </cfRule>
  </conditionalFormatting>
  <conditionalFormatting sqref="E14">
    <cfRule type="expression" dxfId="89" priority="14">
      <formula>H14="Erreur"</formula>
    </cfRule>
  </conditionalFormatting>
  <conditionalFormatting sqref="E15:E16">
    <cfRule type="expression" dxfId="88" priority="13">
      <formula>H15="Erreur"</formula>
    </cfRule>
  </conditionalFormatting>
  <conditionalFormatting sqref="D19">
    <cfRule type="expression" dxfId="87" priority="12">
      <formula>H19="Erreur"</formula>
    </cfRule>
  </conditionalFormatting>
  <conditionalFormatting sqref="D20">
    <cfRule type="expression" dxfId="86" priority="11">
      <formula>H20="Erreur"</formula>
    </cfRule>
  </conditionalFormatting>
  <conditionalFormatting sqref="D22">
    <cfRule type="expression" dxfId="85" priority="10">
      <formula>H22="Erreur"</formula>
    </cfRule>
  </conditionalFormatting>
  <conditionalFormatting sqref="D24">
    <cfRule type="expression" dxfId="84" priority="9">
      <formula>H24="Erreur"</formula>
    </cfRule>
  </conditionalFormatting>
  <conditionalFormatting sqref="D26">
    <cfRule type="expression" dxfId="83" priority="8">
      <formula>H26="Erreur"</formula>
    </cfRule>
  </conditionalFormatting>
  <conditionalFormatting sqref="D28:D30">
    <cfRule type="expression" dxfId="82" priority="7">
      <formula>H28="Erreur"</formula>
    </cfRule>
  </conditionalFormatting>
  <conditionalFormatting sqref="D32">
    <cfRule type="expression" dxfId="81" priority="6">
      <formula>H32="Erreur"</formula>
    </cfRule>
  </conditionalFormatting>
  <conditionalFormatting sqref="D34">
    <cfRule type="expression" dxfId="80" priority="5">
      <formula>H34="Erreur"</formula>
    </cfRule>
  </conditionalFormatting>
  <conditionalFormatting sqref="D36:D42">
    <cfRule type="expression" dxfId="79" priority="4">
      <formula>H36="Erreur"</formula>
    </cfRule>
  </conditionalFormatting>
  <conditionalFormatting sqref="F21">
    <cfRule type="expression" dxfId="78" priority="3">
      <formula>H21="Erreur"</formula>
    </cfRule>
  </conditionalFormatting>
  <conditionalFormatting sqref="G22">
    <cfRule type="expression" dxfId="77" priority="2">
      <formula>H22="Erreur"</formula>
    </cfRule>
  </conditionalFormatting>
  <conditionalFormatting sqref="G24">
    <cfRule type="expression" dxfId="76" priority="1">
      <formula>H24="Erreur"</formula>
    </cfRule>
  </conditionalFormatting>
  <dataValidations count="1">
    <dataValidation type="whole" allowBlank="1" showInputMessage="1" showErrorMessage="1" errorTitle="Saisie non valide" error="Seuls les nombres entiers sont autorisés." sqref="F21">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D34 D19:D20 D22 D24 D26 D28:D30 D32 D36:D42</xm:sqref>
        </x14:dataValidation>
        <x14:dataValidation type="list" allowBlank="1" showInputMessage="1" showErrorMessage="1" errorTitle="Saisie non valide" error="Seules les valeurs NON, NON APPLICABLE et OUI sont autorisées.">
          <x14:formula1>
            <xm:f>'@lists'!$A$8:$C$8</xm:f>
          </x14:formula1>
          <xm:sqref>E14:E16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outlinePr summaryBelow="0" summaryRight="0"/>
  </sheetPr>
  <dimension ref="A1:J31"/>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H1" s="65" t="s">
        <v>705</v>
      </c>
      <c r="I1" s="66" t="s">
        <v>706</v>
      </c>
    </row>
    <row r="2" spans="1:10" ht="13.8" x14ac:dyDescent="0.25">
      <c r="A2" s="4" t="s">
        <v>306</v>
      </c>
      <c r="B2" s="2">
        <f>'TB000201'!B2</f>
        <v>0</v>
      </c>
      <c r="C2" s="21" t="s">
        <v>263</v>
      </c>
      <c r="D2" s="15">
        <f>'TB000201'!D2</f>
        <v>45657</v>
      </c>
    </row>
    <row r="3" spans="1:10" ht="31.8" x14ac:dyDescent="0.3">
      <c r="A3" s="4"/>
      <c r="B3" s="2"/>
      <c r="C3" s="21"/>
      <c r="D3" s="3"/>
      <c r="H3" s="67" t="str">
        <f>IF(J3&gt;0,"L","J")</f>
        <v>L</v>
      </c>
      <c r="I3" s="68"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0">
        <f>'TB001101'!H3</f>
        <v>189</v>
      </c>
    </row>
    <row r="4" spans="1:10" ht="13.8" x14ac:dyDescent="0.25">
      <c r="A4" s="4" t="s">
        <v>252</v>
      </c>
      <c r="B4" s="16">
        <f>'TB000201'!B4</f>
        <v>0</v>
      </c>
      <c r="C4" s="21"/>
      <c r="D4" s="25"/>
    </row>
    <row r="5" spans="1:10" ht="13.8" x14ac:dyDescent="0.25">
      <c r="A5" s="5" t="s">
        <v>307</v>
      </c>
      <c r="B5" s="12" t="str">
        <f>IF('TB000201'!D16="Remis",B7,IF('TB000201'!D16="Non remis",CONCATENATE(B7,"_unfiled"),""))</f>
        <v>TB.06.01</v>
      </c>
      <c r="C5" s="22"/>
      <c r="D5" s="18"/>
      <c r="F5" s="40" t="str">
        <f>IF(B5="","Saisir Non remis ou remis pour ce tableau dans le tableau TB.00.01",IF(AND(RIGHT(B5,7)="unfiled",COUNTA(D13:G31)&gt;0),"Le tableau étant non remis, il ne doit pas être renseigné",""))</f>
        <v/>
      </c>
    </row>
    <row r="7" spans="1:10" ht="13.8" x14ac:dyDescent="0.25">
      <c r="A7" s="7"/>
      <c r="B7" s="10" t="s">
        <v>627</v>
      </c>
    </row>
    <row r="8" spans="1:10" x14ac:dyDescent="0.25">
      <c r="B8" s="98" t="s">
        <v>629</v>
      </c>
      <c r="C8" s="99"/>
      <c r="D8" s="99"/>
      <c r="E8" s="99"/>
    </row>
    <row r="9" spans="1:10" x14ac:dyDescent="0.25">
      <c r="D9" s="100" t="s">
        <v>561</v>
      </c>
      <c r="E9" s="101"/>
      <c r="F9" s="100"/>
      <c r="G9" s="100" t="s">
        <v>239</v>
      </c>
    </row>
    <row r="10" spans="1:10" x14ac:dyDescent="0.25">
      <c r="D10" s="14" t="s">
        <v>404</v>
      </c>
      <c r="E10" s="14" t="s">
        <v>249</v>
      </c>
      <c r="F10" s="14" t="s">
        <v>389</v>
      </c>
      <c r="G10" s="100"/>
    </row>
    <row r="11" spans="1:10" x14ac:dyDescent="0.25">
      <c r="D11" s="23" t="s">
        <v>159</v>
      </c>
      <c r="E11" s="23" t="s">
        <v>162</v>
      </c>
      <c r="F11" s="23" t="s">
        <v>164</v>
      </c>
      <c r="G11" s="23" t="s">
        <v>166</v>
      </c>
    </row>
    <row r="12" spans="1:10" ht="22.2" customHeight="1" x14ac:dyDescent="0.25">
      <c r="B12" s="17" t="s">
        <v>668</v>
      </c>
      <c r="C12" s="31"/>
      <c r="D12" s="33"/>
      <c r="E12" s="33"/>
      <c r="F12" s="33"/>
      <c r="G12" s="33"/>
    </row>
    <row r="13" spans="1:10" ht="22.2" customHeight="1" x14ac:dyDescent="0.25">
      <c r="B13" s="13" t="s">
        <v>73</v>
      </c>
      <c r="C13" s="23" t="s">
        <v>466</v>
      </c>
      <c r="D13" s="38"/>
      <c r="E13" s="34"/>
      <c r="F13" s="29"/>
      <c r="G13" s="46"/>
      <c r="H13" s="70" t="str">
        <f>IF(I13 &lt;&gt;"","Erreur","")</f>
        <v>Erreur</v>
      </c>
      <c r="I13" s="50" t="str">
        <f t="shared" ref="I13:I18" si="0">IF(D13="","Saisir NON ou OUI.","")</f>
        <v>Saisir NON ou OUI.</v>
      </c>
    </row>
    <row r="14" spans="1:10" ht="22.2" customHeight="1" x14ac:dyDescent="0.25">
      <c r="B14" s="13" t="s">
        <v>70</v>
      </c>
      <c r="C14" s="23" t="s">
        <v>471</v>
      </c>
      <c r="D14" s="38"/>
      <c r="E14" s="34"/>
      <c r="F14" s="29"/>
      <c r="G14" s="57"/>
      <c r="H14" s="70" t="str">
        <f t="shared" ref="H14:H18" si="1">IF(I14 &lt;&gt;"","Erreur","")</f>
        <v>Erreur</v>
      </c>
      <c r="I14" s="50" t="str">
        <f t="shared" si="0"/>
        <v>Saisir NON ou OUI.</v>
      </c>
    </row>
    <row r="15" spans="1:10" ht="22.2" customHeight="1" x14ac:dyDescent="0.25">
      <c r="B15" s="13" t="s">
        <v>69</v>
      </c>
      <c r="C15" s="23" t="s">
        <v>475</v>
      </c>
      <c r="D15" s="38"/>
      <c r="E15" s="34"/>
      <c r="F15" s="29"/>
      <c r="G15" s="57"/>
      <c r="H15" s="70" t="str">
        <f t="shared" si="1"/>
        <v>Erreur</v>
      </c>
      <c r="I15" s="50" t="str">
        <f t="shared" si="0"/>
        <v>Saisir NON ou OUI.</v>
      </c>
    </row>
    <row r="16" spans="1:10" ht="34.200000000000003" customHeight="1" x14ac:dyDescent="0.25">
      <c r="B16" s="13" t="s">
        <v>68</v>
      </c>
      <c r="C16" s="23" t="s">
        <v>478</v>
      </c>
      <c r="D16" s="38"/>
      <c r="E16" s="34"/>
      <c r="F16" s="29"/>
      <c r="G16" s="57"/>
      <c r="H16" s="70" t="str">
        <f t="shared" si="1"/>
        <v>Erreur</v>
      </c>
      <c r="I16" s="50" t="str">
        <f t="shared" si="0"/>
        <v>Saisir NON ou OUI.</v>
      </c>
    </row>
    <row r="17" spans="2:9" ht="45" customHeight="1" x14ac:dyDescent="0.25">
      <c r="B17" s="17" t="s">
        <v>683</v>
      </c>
      <c r="C17" s="23" t="s">
        <v>479</v>
      </c>
      <c r="D17" s="38"/>
      <c r="E17" s="34"/>
      <c r="F17" s="29"/>
      <c r="G17" s="57"/>
      <c r="H17" s="70" t="str">
        <f t="shared" si="1"/>
        <v>Erreur</v>
      </c>
      <c r="I17" s="50" t="str">
        <f t="shared" si="0"/>
        <v>Saisir NON ou OUI.</v>
      </c>
    </row>
    <row r="18" spans="2:9" ht="34.200000000000003" customHeight="1" x14ac:dyDescent="0.25">
      <c r="B18" s="17" t="s">
        <v>669</v>
      </c>
      <c r="C18" s="23" t="s">
        <v>480</v>
      </c>
      <c r="D18" s="38"/>
      <c r="E18" s="34"/>
      <c r="F18" s="29"/>
      <c r="G18" s="57"/>
      <c r="H18" s="70" t="str">
        <f t="shared" si="1"/>
        <v>Erreur</v>
      </c>
      <c r="I18" s="50" t="str">
        <f t="shared" si="0"/>
        <v>Saisir NON ou OUI.</v>
      </c>
    </row>
    <row r="19" spans="2:9" ht="57" customHeight="1" x14ac:dyDescent="0.25">
      <c r="B19" s="17" t="s">
        <v>670</v>
      </c>
      <c r="C19" s="31"/>
      <c r="D19" s="33"/>
      <c r="E19" s="33"/>
      <c r="F19" s="33"/>
      <c r="G19" s="33"/>
    </row>
    <row r="20" spans="2:9" x14ac:dyDescent="0.25">
      <c r="B20" s="13" t="s">
        <v>32</v>
      </c>
      <c r="C20" s="23" t="s">
        <v>481</v>
      </c>
      <c r="D20" s="38"/>
      <c r="E20" s="34"/>
      <c r="F20" s="29"/>
      <c r="G20" s="57"/>
      <c r="H20" s="70" t="str">
        <f t="shared" ref="H20:H23" si="2">IF(I20 &lt;&gt;"","Erreur","")</f>
        <v>Erreur</v>
      </c>
      <c r="I20" s="50" t="str">
        <f t="shared" ref="I20:I23" si="3">IF(D20="","Saisir NON ou OUI.","")</f>
        <v>Saisir NON ou OUI.</v>
      </c>
    </row>
    <row r="21" spans="2:9" x14ac:dyDescent="0.25">
      <c r="B21" s="13" t="s">
        <v>14</v>
      </c>
      <c r="C21" s="23" t="s">
        <v>482</v>
      </c>
      <c r="D21" s="38"/>
      <c r="E21" s="34"/>
      <c r="F21" s="29"/>
      <c r="G21" s="57"/>
      <c r="H21" s="70" t="str">
        <f t="shared" si="2"/>
        <v>Erreur</v>
      </c>
      <c r="I21" s="50" t="str">
        <f t="shared" si="3"/>
        <v>Saisir NON ou OUI.</v>
      </c>
    </row>
    <row r="22" spans="2:9" x14ac:dyDescent="0.25">
      <c r="B22" s="13" t="s">
        <v>31</v>
      </c>
      <c r="C22" s="23" t="s">
        <v>483</v>
      </c>
      <c r="D22" s="38"/>
      <c r="E22" s="34"/>
      <c r="F22" s="29"/>
      <c r="G22" s="57"/>
      <c r="H22" s="70" t="str">
        <f t="shared" si="2"/>
        <v>Erreur</v>
      </c>
      <c r="I22" s="50" t="str">
        <f t="shared" si="3"/>
        <v>Saisir NON ou OUI.</v>
      </c>
    </row>
    <row r="23" spans="2:9" ht="45" customHeight="1" x14ac:dyDescent="0.25">
      <c r="B23" s="17" t="s">
        <v>248</v>
      </c>
      <c r="C23" s="23" t="s">
        <v>485</v>
      </c>
      <c r="D23" s="38"/>
      <c r="E23" s="34"/>
      <c r="F23" s="29"/>
      <c r="G23" s="57"/>
      <c r="H23" s="70" t="str">
        <f t="shared" si="2"/>
        <v>Erreur</v>
      </c>
      <c r="I23" s="50" t="str">
        <f t="shared" si="3"/>
        <v>Saisir NON ou OUI.</v>
      </c>
    </row>
    <row r="24" spans="2:9" ht="22.2" customHeight="1" x14ac:dyDescent="0.25">
      <c r="B24" s="17" t="s">
        <v>684</v>
      </c>
      <c r="C24" s="31"/>
      <c r="D24" s="33"/>
      <c r="E24" s="33"/>
      <c r="F24" s="33"/>
      <c r="G24" s="33"/>
    </row>
    <row r="25" spans="2:9" ht="22.2" customHeight="1" x14ac:dyDescent="0.25">
      <c r="B25" s="13" t="s">
        <v>33</v>
      </c>
      <c r="C25" s="23" t="s">
        <v>487</v>
      </c>
      <c r="D25" s="38"/>
      <c r="E25" s="34"/>
      <c r="F25" s="29"/>
      <c r="G25" s="57"/>
      <c r="H25" s="70" t="str">
        <f t="shared" ref="H25:H31" si="4">IF(I25 &lt;&gt;"","Erreur","")</f>
        <v>Erreur</v>
      </c>
      <c r="I25" s="50" t="str">
        <f t="shared" ref="I25:I27" si="5">IF(D25="","Saisir NON ou OUI.","")</f>
        <v>Saisir NON ou OUI.</v>
      </c>
    </row>
    <row r="26" spans="2:9" ht="22.2" customHeight="1" x14ac:dyDescent="0.25">
      <c r="B26" s="13" t="s">
        <v>35</v>
      </c>
      <c r="C26" s="23" t="s">
        <v>488</v>
      </c>
      <c r="D26" s="38"/>
      <c r="E26" s="34"/>
      <c r="F26" s="29"/>
      <c r="G26" s="57"/>
      <c r="H26" s="70" t="str">
        <f t="shared" si="4"/>
        <v>Erreur</v>
      </c>
      <c r="I26" s="50" t="str">
        <f t="shared" si="5"/>
        <v>Saisir NON ou OUI.</v>
      </c>
    </row>
    <row r="27" spans="2:9" ht="34.200000000000003" customHeight="1" x14ac:dyDescent="0.25">
      <c r="B27" s="17" t="s">
        <v>337</v>
      </c>
      <c r="C27" s="23" t="s">
        <v>489</v>
      </c>
      <c r="D27" s="38"/>
      <c r="E27" s="34"/>
      <c r="F27" s="29"/>
      <c r="G27" s="57"/>
      <c r="H27" s="70" t="str">
        <f t="shared" si="4"/>
        <v>Erreur</v>
      </c>
      <c r="I27" s="50" t="str">
        <f t="shared" si="5"/>
        <v>Saisir NON ou OUI.</v>
      </c>
    </row>
    <row r="28" spans="2:9" ht="34.200000000000003" customHeight="1" x14ac:dyDescent="0.25">
      <c r="B28" s="17" t="s">
        <v>450</v>
      </c>
      <c r="C28" s="23" t="s">
        <v>490</v>
      </c>
      <c r="D28" s="28"/>
      <c r="E28" s="54"/>
      <c r="F28" s="29"/>
      <c r="G28" s="57"/>
      <c r="H28" s="70" t="str">
        <f t="shared" si="4"/>
        <v/>
      </c>
      <c r="I28" s="50" t="str">
        <f>IF(AND(D27="NON",E28&lt;&gt;""),"La réponse à la question 6.100 étant NON, la réponse à cette question doit rester vide.",IF(AND(D27="OUI",E28=""),"Saisir une date.",IF(E28&gt;$D$2,"Format erroné ou date renseignée supérieure à la date d'échéance.","")))</f>
        <v/>
      </c>
    </row>
    <row r="29" spans="2:9" ht="45" customHeight="1" x14ac:dyDescent="0.25">
      <c r="B29" s="17" t="s">
        <v>681</v>
      </c>
      <c r="C29" s="23" t="s">
        <v>491</v>
      </c>
      <c r="D29" s="38"/>
      <c r="E29" s="34"/>
      <c r="F29" s="29"/>
      <c r="G29" s="57"/>
      <c r="H29" s="70" t="str">
        <f t="shared" si="4"/>
        <v>Erreur</v>
      </c>
      <c r="I29" s="50" t="str">
        <f t="shared" ref="I29" si="6">IF(D29="","Saisir NON ou OUI.","")</f>
        <v>Saisir NON ou OUI.</v>
      </c>
    </row>
    <row r="30" spans="2:9" ht="22.2" customHeight="1" x14ac:dyDescent="0.25">
      <c r="B30" s="17" t="s">
        <v>801</v>
      </c>
      <c r="C30" s="23" t="s">
        <v>492</v>
      </c>
      <c r="D30" s="28"/>
      <c r="E30" s="34"/>
      <c r="F30" s="48"/>
      <c r="G30" s="57"/>
      <c r="H30" s="70" t="str">
        <f t="shared" si="4"/>
        <v>Erreur</v>
      </c>
      <c r="I30" s="50" t="str">
        <f>IF(F30="","Saisir un nombre entier.","")</f>
        <v>Saisir un nombre entier.</v>
      </c>
    </row>
    <row r="31" spans="2:9" x14ac:dyDescent="0.25">
      <c r="B31" s="19" t="s">
        <v>113</v>
      </c>
      <c r="C31" s="24" t="s">
        <v>493</v>
      </c>
      <c r="D31" s="39"/>
      <c r="E31" s="35"/>
      <c r="F31" s="30"/>
      <c r="G31" s="44"/>
      <c r="H31" s="70" t="str">
        <f t="shared" si="4"/>
        <v>Erreur</v>
      </c>
      <c r="I31" s="50" t="str">
        <f t="shared" ref="I31" si="7">IF(D31="","Saisir NON ou OUI.","")</f>
        <v>Saisir NON ou OUI.</v>
      </c>
    </row>
  </sheetData>
  <sheetProtection algorithmName="SHA-512" hashValue="z2EaEXnCLfCwBL8cqAmURbE9q59S22yq1KcMD2cehsCRlt8QVC7LW1nq+QyaU3ytA1V7ILgUH//isFcCbHicGQ==" saltValue="IjOTJe/IbixnA+27yM/Emw==" spinCount="100000" sheet="1" selectLockedCells="1"/>
  <mergeCells count="3">
    <mergeCell ref="B8:E8"/>
    <mergeCell ref="D9:F9"/>
    <mergeCell ref="G9:G10"/>
  </mergeCells>
  <conditionalFormatting sqref="E28">
    <cfRule type="expression" dxfId="75" priority="10">
      <formula>H28="Erreur"</formula>
    </cfRule>
  </conditionalFormatting>
  <conditionalFormatting sqref="H3">
    <cfRule type="expression" dxfId="74" priority="9">
      <formula>J3&gt;0</formula>
    </cfRule>
  </conditionalFormatting>
  <conditionalFormatting sqref="I3">
    <cfRule type="expression" dxfId="73" priority="8">
      <formula>J3&gt;0</formula>
    </cfRule>
  </conditionalFormatting>
  <conditionalFormatting sqref="D13">
    <cfRule type="expression" dxfId="72" priority="7">
      <formula>H13="Erreur"</formula>
    </cfRule>
  </conditionalFormatting>
  <conditionalFormatting sqref="D14:D18">
    <cfRule type="expression" dxfId="71" priority="6">
      <formula>H14="Erreur"</formula>
    </cfRule>
  </conditionalFormatting>
  <conditionalFormatting sqref="D20:D23">
    <cfRule type="expression" dxfId="70" priority="5">
      <formula>H20="Erreur"</formula>
    </cfRule>
  </conditionalFormatting>
  <conditionalFormatting sqref="D25:D27">
    <cfRule type="expression" dxfId="69" priority="4">
      <formula>H25="Erreur"</formula>
    </cfRule>
  </conditionalFormatting>
  <conditionalFormatting sqref="D29">
    <cfRule type="expression" dxfId="68" priority="3">
      <formula>H29="Erreur"</formula>
    </cfRule>
  </conditionalFormatting>
  <conditionalFormatting sqref="D31">
    <cfRule type="expression" dxfId="67" priority="2">
      <formula>H31="Erreur"</formula>
    </cfRule>
  </conditionalFormatting>
  <conditionalFormatting sqref="F30">
    <cfRule type="expression" dxfId="66" priority="1">
      <formula>H30="Erreur"</formula>
    </cfRule>
  </conditionalFormatting>
  <dataValidations count="1">
    <dataValidation type="whole" allowBlank="1" showInputMessage="1" showErrorMessage="1" errorTitle="Saisie non valide" error="Seuls les nombres entiers sont autorisés." sqref="F30">
      <formula1>0</formula1>
      <formula2>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D29 D13:D18 D20:D23 D25:D27 D31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outlinePr summaryBelow="0" summaryRight="0"/>
  </sheetPr>
  <dimension ref="A1:L55"/>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9" width="21.5546875" customWidth="1"/>
    <col min="10" max="10" width="7.6640625" customWidth="1"/>
    <col min="11" max="11" width="62.6640625" customWidth="1"/>
  </cols>
  <sheetData>
    <row r="1" spans="1:12"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J1" s="65" t="s">
        <v>705</v>
      </c>
      <c r="K1" s="66" t="s">
        <v>706</v>
      </c>
    </row>
    <row r="2" spans="1:12" ht="13.8" x14ac:dyDescent="0.25">
      <c r="A2" s="4" t="s">
        <v>306</v>
      </c>
      <c r="B2" s="2">
        <f>'TB000201'!B2</f>
        <v>0</v>
      </c>
      <c r="C2" s="21" t="s">
        <v>263</v>
      </c>
      <c r="D2" s="15">
        <f>'TB000201'!D2</f>
        <v>45657</v>
      </c>
    </row>
    <row r="3" spans="1:12" ht="31.8" x14ac:dyDescent="0.3">
      <c r="A3" s="4"/>
      <c r="B3" s="2"/>
      <c r="C3" s="21"/>
      <c r="D3" s="3"/>
      <c r="J3" s="67" t="str">
        <f>IF(L3&gt;0,"L","J")</f>
        <v>L</v>
      </c>
      <c r="K3" s="68" t="str">
        <f>IF(L3&gt;0,"Votre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L3" s="70">
        <f>'TB001101'!H3</f>
        <v>189</v>
      </c>
    </row>
    <row r="4" spans="1:12" ht="13.8" x14ac:dyDescent="0.25">
      <c r="A4" s="4" t="s">
        <v>252</v>
      </c>
      <c r="B4" s="16">
        <f>'TB000201'!B4</f>
        <v>0</v>
      </c>
      <c r="C4" s="21"/>
      <c r="D4" s="25"/>
    </row>
    <row r="5" spans="1:12" ht="13.8" x14ac:dyDescent="0.25">
      <c r="A5" s="5" t="s">
        <v>307</v>
      </c>
      <c r="B5" s="12" t="str">
        <f>IF('TB000201'!D17="Remis",B7,IF('TB000201'!D17="Non remis",CONCATENATE(B7,"_unfiled"),""))</f>
        <v>TB.07.02</v>
      </c>
      <c r="C5" s="22"/>
      <c r="D5" s="18"/>
      <c r="E5" s="70" t="str">
        <f>IF(F5 &lt;&gt;"","Erreur","")</f>
        <v>Erreur</v>
      </c>
      <c r="F5" s="40" t="str">
        <f>IF(B5="","Saisir Non remis ou remis pour ce tableau dans le tableau TB.00.01",IF(AND(RIGHT(B5,7)="unfiled",COUNTA(D13:I55)&gt;0),"Le tableau étant non remis, il ne doit pas être renseigné",IF(AND(RIGHT(B5,7)&lt;&gt;"unfiled",COUNTA(D13:I55)=0),"Le tableau étant remis, il doit être renseigné","")))</f>
        <v>Le tableau étant remis, il doit être renseigné</v>
      </c>
    </row>
    <row r="7" spans="1:12" ht="13.8" x14ac:dyDescent="0.25">
      <c r="A7" s="7"/>
      <c r="B7" s="73" t="s">
        <v>714</v>
      </c>
    </row>
    <row r="8" spans="1:12" x14ac:dyDescent="0.25">
      <c r="B8" s="98" t="s">
        <v>715</v>
      </c>
      <c r="C8" s="99"/>
      <c r="D8" s="99"/>
      <c r="E8" s="99"/>
    </row>
    <row r="9" spans="1:12" x14ac:dyDescent="0.25">
      <c r="D9" s="100" t="s">
        <v>561</v>
      </c>
      <c r="E9" s="101"/>
      <c r="F9" s="101"/>
      <c r="G9" s="101"/>
      <c r="H9" s="100"/>
      <c r="I9" s="100" t="s">
        <v>239</v>
      </c>
    </row>
    <row r="10" spans="1:12" ht="30.6" x14ac:dyDescent="0.25">
      <c r="D10" s="74" t="s">
        <v>404</v>
      </c>
      <c r="E10" s="74" t="s">
        <v>405</v>
      </c>
      <c r="F10" s="74" t="s">
        <v>389</v>
      </c>
      <c r="G10" s="74" t="s">
        <v>800</v>
      </c>
      <c r="H10" s="74" t="s">
        <v>372</v>
      </c>
      <c r="I10" s="100"/>
    </row>
    <row r="11" spans="1:12" x14ac:dyDescent="0.25">
      <c r="D11" s="23" t="s">
        <v>167</v>
      </c>
      <c r="E11" s="23" t="s">
        <v>168</v>
      </c>
      <c r="F11" s="23" t="s">
        <v>716</v>
      </c>
      <c r="G11" s="23" t="s">
        <v>717</v>
      </c>
      <c r="H11" s="23" t="s">
        <v>718</v>
      </c>
      <c r="I11" s="23" t="s">
        <v>169</v>
      </c>
    </row>
    <row r="12" spans="1:12" ht="22.2" customHeight="1" x14ac:dyDescent="0.25">
      <c r="B12" s="17" t="s">
        <v>719</v>
      </c>
      <c r="C12" s="27"/>
      <c r="D12" s="81"/>
      <c r="E12" s="81"/>
      <c r="F12" s="82"/>
      <c r="G12" s="82"/>
      <c r="H12" s="83"/>
      <c r="I12" s="84"/>
    </row>
    <row r="13" spans="1:12" ht="45" customHeight="1" x14ac:dyDescent="0.25">
      <c r="B13" s="17" t="s">
        <v>720</v>
      </c>
      <c r="C13" s="23" t="s">
        <v>721</v>
      </c>
      <c r="D13" s="38"/>
      <c r="E13" s="81"/>
      <c r="F13" s="82"/>
      <c r="G13" s="82"/>
      <c r="H13" s="83"/>
      <c r="I13" s="57"/>
      <c r="J13" s="70" t="str">
        <f>IF(LEFT(K13,9)="Attention","Attention",IF(K13 &lt;&gt;"","Erreur",""))</f>
        <v>Erreur</v>
      </c>
      <c r="K13" s="51" t="str">
        <f>IF(D13="","Saisir NON ou OUI.",IF(D13="NON","Attention : la réponse à cette question étant NON, les autres questions et leurs commentaires doivent rester vides.",""))</f>
        <v>Saisir NON ou OUI.</v>
      </c>
    </row>
    <row r="14" spans="1:12" ht="22.2" customHeight="1" x14ac:dyDescent="0.25">
      <c r="B14" s="17" t="s">
        <v>722</v>
      </c>
      <c r="C14" s="27"/>
      <c r="D14" s="81"/>
      <c r="E14" s="81"/>
      <c r="F14" s="82"/>
      <c r="G14" s="82"/>
      <c r="H14" s="83"/>
      <c r="I14" s="84"/>
    </row>
    <row r="15" spans="1:12" ht="22.2" customHeight="1" x14ac:dyDescent="0.25">
      <c r="B15" s="17" t="s">
        <v>723</v>
      </c>
      <c r="C15" s="23" t="s">
        <v>724</v>
      </c>
      <c r="D15" s="38"/>
      <c r="E15" s="81"/>
      <c r="F15" s="82"/>
      <c r="G15" s="82"/>
      <c r="H15" s="83"/>
      <c r="I15" s="57"/>
      <c r="J15" s="70" t="str">
        <f>IF(K15 &lt;&gt;"","Erreur","")</f>
        <v/>
      </c>
      <c r="K15" s="50" t="str">
        <f>IF(AND($D$13="NON",OR(D15&lt;&gt;"",I15&lt;&gt;"")),"La reponse à la question 7.962 étant NON, la réponse à cette question et le commentaire doivent rester vides.",IF(AND($D$13="OUI",D15=""),"Saisir NON ou OUI.",""))</f>
        <v/>
      </c>
    </row>
    <row r="16" spans="1:12" x14ac:dyDescent="0.25">
      <c r="B16" s="17" t="s">
        <v>725</v>
      </c>
      <c r="C16" s="23" t="s">
        <v>726</v>
      </c>
      <c r="D16" s="81"/>
      <c r="E16" s="81"/>
      <c r="F16" s="48"/>
      <c r="G16" s="82"/>
      <c r="H16" s="83"/>
      <c r="I16" s="57"/>
      <c r="J16" s="70" t="str">
        <f>IF(K16 &lt;&gt;"","Erreur","")</f>
        <v/>
      </c>
      <c r="K16" s="50" t="str">
        <f>IF(AND($D$13="NON",OR(F16&lt;&gt;"",I16&lt;&gt;"")),"La réponse à la question 7.962 étant NON, la réponse à cette question et le commentaire doivent rester vides.",IF(AND($D$15="NON",OR(F16&lt;&gt;"",I16&lt;&gt;"")),"La réponse à la question 7.963 étant NON, la réponse à cette question et le commentaire doivent rester vides",IF(AND($D$15="OUI",F16=""),"Saisir un nombre.","")))</f>
        <v/>
      </c>
    </row>
    <row r="17" spans="2:11" ht="34.200000000000003" customHeight="1" x14ac:dyDescent="0.25">
      <c r="B17" s="17" t="s">
        <v>727</v>
      </c>
      <c r="C17" s="23" t="s">
        <v>728</v>
      </c>
      <c r="D17" s="81"/>
      <c r="E17" s="81"/>
      <c r="F17" s="48"/>
      <c r="G17" s="82"/>
      <c r="H17" s="83"/>
      <c r="I17" s="57"/>
      <c r="J17" s="70" t="str">
        <f t="shared" ref="J17:J19" si="0">IF(K17 &lt;&gt;"","Erreur","")</f>
        <v/>
      </c>
      <c r="K17" s="50" t="str">
        <f>IF(AND($D$13="NON",OR(F17&lt;&gt;"",I17&lt;&gt;"")),"La réponse à la question 7.962 étant NON, la réponse à cette question et le commentaire doivent rester vides.",IF(AND($D$15="NON",OR(F17&lt;&gt;"",I17&lt;&gt;"")),"La réponse à la question 7.963 étant NON, la réponse à cette question et le commentaire doivent rester vides",IF(AND($D$15="OUI",F17=""),"Saisir un nombre.","")))</f>
        <v/>
      </c>
    </row>
    <row r="18" spans="2:11" ht="22.2" customHeight="1" x14ac:dyDescent="0.25">
      <c r="B18" s="17" t="s">
        <v>729</v>
      </c>
      <c r="C18" s="23" t="s">
        <v>730</v>
      </c>
      <c r="D18" s="81"/>
      <c r="E18" s="81"/>
      <c r="F18" s="48"/>
      <c r="G18" s="82"/>
      <c r="H18" s="83"/>
      <c r="I18" s="57"/>
      <c r="J18" s="70" t="str">
        <f t="shared" si="0"/>
        <v/>
      </c>
      <c r="K18" s="50" t="str">
        <f>IF(AND($D$13="NON",OR(F18&lt;&gt;"",I18&lt;&gt;"")),"La réponse à la question 7.962 étant NON, la réponse à cette question et le commentaire doivent rester vides.",IF(AND($D$15="NON",OR(F18&lt;&gt;"",I18&lt;&gt;"")),"La réponse à la question 7.963 étant NON, la réponse à cette question et le commentaire doivent rester vides",IF(AND($D$15="OUI",F18=""),"Saisir un nombre.","")))</f>
        <v/>
      </c>
    </row>
    <row r="19" spans="2:11" ht="34.200000000000003" customHeight="1" x14ac:dyDescent="0.25">
      <c r="B19" s="17" t="s">
        <v>731</v>
      </c>
      <c r="C19" s="23" t="s">
        <v>732</v>
      </c>
      <c r="D19" s="81"/>
      <c r="E19" s="81"/>
      <c r="F19" s="82"/>
      <c r="G19" s="48"/>
      <c r="H19" s="83"/>
      <c r="I19" s="57"/>
      <c r="J19" s="70" t="str">
        <f t="shared" si="0"/>
        <v/>
      </c>
      <c r="K19" s="50" t="str">
        <f>IF(AND($D$13="NON",OR(G19&lt;&gt;"",I19&lt;&gt;"")),"La réponse à la question 7.962 étant NON, la réponse à cette question et le commentaire doivent rester vides.",IF(AND($D$15="NON",G19&lt;&gt;""),"La réponse à la question 7.963 étant NON, la réponse à cette question et le commentaire doivent rester vides",IF(AND($D$15="OUI",G19=""),"Saisir un pourcent (nombre entier).","")))</f>
        <v/>
      </c>
    </row>
    <row r="20" spans="2:11" ht="22.2" customHeight="1" x14ac:dyDescent="0.25">
      <c r="B20" s="17" t="s">
        <v>733</v>
      </c>
      <c r="C20" s="23" t="s">
        <v>734</v>
      </c>
      <c r="D20" s="81"/>
      <c r="E20" s="81"/>
      <c r="F20" s="82"/>
      <c r="G20" s="82"/>
      <c r="H20" s="58"/>
      <c r="I20" s="57"/>
      <c r="J20" s="70" t="str">
        <f t="shared" ref="J20:J23" si="1">IF(K20 &lt;&gt;"","Erreur","")</f>
        <v/>
      </c>
      <c r="K20" s="50" t="str">
        <f>IF(AND($D$13="NON",OR(H20&lt;&gt;"",I20&lt;&gt;"")),"La réponse à la question 7.962 étant NON, la réponse à cette question et le commentaire doivent rester vides.",IF(AND($D$15="NON",H20&lt;&gt;""),"La réponse à la question 7.963 éatnt NON, la réponse à cette question et le commentaire doivent rester vides.",IF(AND($D$15="OUI",H20=""),"Saisir un montant.","")))</f>
        <v/>
      </c>
    </row>
    <row r="21" spans="2:11" ht="20.399999999999999" x14ac:dyDescent="0.25">
      <c r="B21" s="17" t="s">
        <v>735</v>
      </c>
      <c r="C21" s="23" t="s">
        <v>736</v>
      </c>
      <c r="D21" s="81"/>
      <c r="E21" s="81"/>
      <c r="F21" s="82"/>
      <c r="G21" s="48"/>
      <c r="H21" s="83"/>
      <c r="I21" s="57"/>
      <c r="J21" s="70" t="str">
        <f t="shared" si="1"/>
        <v/>
      </c>
      <c r="K21" s="50" t="str">
        <f>IF(AND($D$13="NON",OR(G21&lt;&gt;"",I21&lt;&gt;"")),"La réponse à la question 7.962 étant NON, la réponse à cette question et le commentaire doivent rester vides.",IF(AND($D$15="NON",G21&lt;&gt;""),"La réponse à la question 7.963 étant NON, la réponse à cette question et le commentaire doivent rester vides",IF(AND($D$15="OUI",G21=""),"Saisir un pourcent (nombre entier).","")))</f>
        <v/>
      </c>
    </row>
    <row r="22" spans="2:11" ht="22.2" customHeight="1" x14ac:dyDescent="0.25">
      <c r="B22" s="17" t="s">
        <v>737</v>
      </c>
      <c r="C22" s="23" t="s">
        <v>738</v>
      </c>
      <c r="D22" s="81"/>
      <c r="E22" s="81"/>
      <c r="F22" s="48"/>
      <c r="G22" s="82"/>
      <c r="H22" s="83"/>
      <c r="I22" s="57"/>
      <c r="J22" s="70" t="str">
        <f t="shared" si="1"/>
        <v/>
      </c>
      <c r="K22" s="50" t="str">
        <f t="shared" ref="K22:K25" si="2">IF(AND($D$13="NON",OR(F22&lt;&gt;"",I22&lt;&gt;"")),"La réponse à la question 7.962 étant NON, la réponse à cette question et le commentaire doivent rester vides.",IF(AND($D$15="NON",OR(F22&lt;&gt;"",I22&lt;&gt;"")),"La réponse à la question 7.963 étant NON, la réponse à cette question et le commentaire doivent rester vides",IF(AND($D$15="OUI",F22=""),"Saisir un nombre.","")))</f>
        <v/>
      </c>
    </row>
    <row r="23" spans="2:11" x14ac:dyDescent="0.25">
      <c r="B23" s="13" t="s">
        <v>739</v>
      </c>
      <c r="C23" s="23" t="s">
        <v>740</v>
      </c>
      <c r="D23" s="81"/>
      <c r="E23" s="81"/>
      <c r="F23" s="48"/>
      <c r="G23" s="82"/>
      <c r="H23" s="83"/>
      <c r="I23" s="57"/>
      <c r="J23" s="70" t="str">
        <f t="shared" si="1"/>
        <v/>
      </c>
      <c r="K23" s="50" t="str">
        <f t="shared" si="2"/>
        <v/>
      </c>
    </row>
    <row r="24" spans="2:11" ht="22.2" customHeight="1" x14ac:dyDescent="0.25">
      <c r="B24" s="13" t="s">
        <v>741</v>
      </c>
      <c r="C24" s="23" t="s">
        <v>742</v>
      </c>
      <c r="D24" s="81"/>
      <c r="E24" s="81"/>
      <c r="F24" s="48"/>
      <c r="G24" s="82"/>
      <c r="H24" s="83"/>
      <c r="I24" s="57"/>
      <c r="J24" s="70" t="str">
        <f t="shared" ref="J24:J26" si="3">IF(K24 &lt;&gt;"","Erreur","")</f>
        <v/>
      </c>
      <c r="K24" s="50" t="str">
        <f t="shared" si="2"/>
        <v/>
      </c>
    </row>
    <row r="25" spans="2:11" x14ac:dyDescent="0.25">
      <c r="B25" s="17" t="s">
        <v>743</v>
      </c>
      <c r="C25" s="23" t="s">
        <v>744</v>
      </c>
      <c r="D25" s="81"/>
      <c r="E25" s="81"/>
      <c r="F25" s="48"/>
      <c r="G25" s="82"/>
      <c r="H25" s="83"/>
      <c r="I25" s="57"/>
      <c r="J25" s="70" t="str">
        <f t="shared" si="3"/>
        <v/>
      </c>
      <c r="K25" s="50" t="str">
        <f t="shared" si="2"/>
        <v/>
      </c>
    </row>
    <row r="26" spans="2:11" ht="22.2" customHeight="1" x14ac:dyDescent="0.25">
      <c r="B26" s="17" t="s">
        <v>745</v>
      </c>
      <c r="C26" s="23" t="s">
        <v>746</v>
      </c>
      <c r="D26" s="81"/>
      <c r="E26" s="81"/>
      <c r="F26" s="82"/>
      <c r="G26" s="82"/>
      <c r="H26" s="58"/>
      <c r="I26" s="57"/>
      <c r="J26" s="70" t="str">
        <f t="shared" si="3"/>
        <v/>
      </c>
      <c r="K26" s="50" t="str">
        <f>IF(AND($D$13="NON",OR(H26&lt;&gt;"",I26&lt;&gt;"")),"La réponse à la question 7.962 étant NON, la réponse à cette question et le commentaire doivent rester vides.",IF(AND($D$15="NON",H26&lt;&gt;""),"La réponse à la question 7.963 éatnt NON, la réponse à cette question et le commentaire doivent rester vides.",IF(AND($D$15="OUI",H26=""),"Saisir un montant.","")))</f>
        <v/>
      </c>
    </row>
    <row r="27" spans="2:11" x14ac:dyDescent="0.25">
      <c r="B27" s="17" t="s">
        <v>747</v>
      </c>
      <c r="C27" s="27"/>
      <c r="D27" s="81"/>
      <c r="E27" s="81"/>
      <c r="F27" s="82"/>
      <c r="G27" s="82"/>
      <c r="H27" s="83"/>
      <c r="I27" s="84"/>
      <c r="J27" s="70"/>
      <c r="K27" s="50"/>
    </row>
    <row r="28" spans="2:11" ht="57" customHeight="1" x14ac:dyDescent="0.25">
      <c r="B28" s="17" t="s">
        <v>748</v>
      </c>
      <c r="C28" s="23" t="s">
        <v>749</v>
      </c>
      <c r="D28" s="38"/>
      <c r="E28" s="81"/>
      <c r="F28" s="82"/>
      <c r="G28" s="82"/>
      <c r="H28" s="83"/>
      <c r="I28" s="57"/>
      <c r="J28" s="70" t="str">
        <f t="shared" ref="J28:J35" si="4">IF(K28 &lt;&gt;"","Erreur","")</f>
        <v/>
      </c>
      <c r="K28" s="50" t="str">
        <f>IF(AND($D$13="NON",OR(D28&lt;&gt;"",I28&lt;&gt;"")),"La réponse à la question 7.962 étant NON, la réponse à cette question et le commentaire doivent rester vides.",IF(AND($D$13="OUI",D28=""),"Saisir NON ou OUI.",IF(AND(D28="OUI",I28=""),"Saisir un commentaire explicatif.","")))</f>
        <v/>
      </c>
    </row>
    <row r="29" spans="2:11" x14ac:dyDescent="0.25">
      <c r="B29" s="17" t="s">
        <v>750</v>
      </c>
      <c r="C29" s="27"/>
      <c r="D29" s="81"/>
      <c r="E29" s="81"/>
      <c r="F29" s="82"/>
      <c r="G29" s="82"/>
      <c r="H29" s="83"/>
      <c r="I29" s="84"/>
      <c r="J29" s="70"/>
      <c r="K29" s="50"/>
    </row>
    <row r="30" spans="2:11" ht="30.6" x14ac:dyDescent="0.25">
      <c r="B30" s="17" t="s">
        <v>751</v>
      </c>
      <c r="C30" s="23" t="s">
        <v>752</v>
      </c>
      <c r="D30" s="38"/>
      <c r="E30" s="81"/>
      <c r="F30" s="82"/>
      <c r="G30" s="82"/>
      <c r="H30" s="83"/>
      <c r="I30" s="57"/>
      <c r="J30" s="70" t="str">
        <f t="shared" si="4"/>
        <v/>
      </c>
      <c r="K30" s="50" t="str">
        <f>IF(AND($D$13="NON",OR(D30&lt;&gt;"",I30&lt;&gt;"")),"La réponse à la question 7.962 étant NON, la réponse à cette question et le commentaire doivent rester vides.",IF(AND($D$13="OUI",D30=""),"Saisir NON ou OUI.",IF(AND(D30="OUI",I30=""),"Saisir un commentaire explicatif.","")))</f>
        <v/>
      </c>
    </row>
    <row r="31" spans="2:11" ht="20.399999999999999" x14ac:dyDescent="0.25">
      <c r="B31" s="13" t="s">
        <v>753</v>
      </c>
      <c r="C31" s="23" t="s">
        <v>754</v>
      </c>
      <c r="D31" s="81"/>
      <c r="E31" s="81"/>
      <c r="F31" s="82"/>
      <c r="G31" s="48"/>
      <c r="H31" s="83"/>
      <c r="I31" s="57"/>
      <c r="J31" s="70" t="str">
        <f t="shared" si="4"/>
        <v/>
      </c>
      <c r="K31" s="50" t="str">
        <f>IF(AND($D$13="NON",OR(G31&lt;&gt;"",I31&lt;&gt;"")),"La réponse à la question 7.962 étant NON, la réponse à cette question et le commentaire doivent rester vides.",IF(AND($D$30="NON",G31&lt;&gt;""),"La reponse à la question 7.976 étant NON, la réponse à cette question doit rester vide.",IF(AND($D$30="OUI",G31=""),"Saisir un pourcent (nombre entier).","")))</f>
        <v/>
      </c>
    </row>
    <row r="32" spans="2:11" x14ac:dyDescent="0.25">
      <c r="B32" s="13" t="s">
        <v>755</v>
      </c>
      <c r="C32" s="23" t="s">
        <v>756</v>
      </c>
      <c r="D32" s="81"/>
      <c r="E32" s="81"/>
      <c r="F32" s="82"/>
      <c r="G32" s="48"/>
      <c r="H32" s="83"/>
      <c r="I32" s="57"/>
      <c r="J32" s="70" t="str">
        <f t="shared" si="4"/>
        <v/>
      </c>
      <c r="K32" s="50" t="str">
        <f t="shared" ref="K32:K35" si="5">IF(AND($D$13="NON",OR(G32&lt;&gt;"",I32&lt;&gt;"")),"La réponse à la question 7.962 étant NON, la réponse à cette question et le commentaire doivent rester vides.",IF(AND($D$30="NON",G32&lt;&gt;""),"La reponse à la question 7.976 étant NON, la réponse à cette question doit rester vide.",IF(AND($D$30="OUI",G32=""),"Saisir un pourcent (nombre entier).","")))</f>
        <v/>
      </c>
    </row>
    <row r="33" spans="2:11" ht="34.200000000000003" customHeight="1" x14ac:dyDescent="0.25">
      <c r="B33" s="80" t="s">
        <v>757</v>
      </c>
      <c r="C33" s="23" t="s">
        <v>758</v>
      </c>
      <c r="D33" s="81"/>
      <c r="E33" s="81"/>
      <c r="F33" s="82"/>
      <c r="G33" s="48"/>
      <c r="H33" s="83"/>
      <c r="I33" s="57"/>
      <c r="J33" s="70" t="str">
        <f t="shared" si="4"/>
        <v/>
      </c>
      <c r="K33" s="50" t="str">
        <f t="shared" si="5"/>
        <v/>
      </c>
    </row>
    <row r="34" spans="2:11" ht="34.200000000000003" customHeight="1" x14ac:dyDescent="0.25">
      <c r="B34" s="13" t="s">
        <v>759</v>
      </c>
      <c r="C34" s="23" t="s">
        <v>760</v>
      </c>
      <c r="D34" s="81"/>
      <c r="E34" s="81"/>
      <c r="F34" s="82"/>
      <c r="G34" s="48"/>
      <c r="H34" s="83"/>
      <c r="I34" s="57"/>
      <c r="J34" s="70" t="str">
        <f t="shared" si="4"/>
        <v/>
      </c>
      <c r="K34" s="50" t="str">
        <f t="shared" si="5"/>
        <v/>
      </c>
    </row>
    <row r="35" spans="2:11" ht="22.2" customHeight="1" x14ac:dyDescent="0.25">
      <c r="B35" s="17" t="s">
        <v>761</v>
      </c>
      <c r="C35" s="23" t="s">
        <v>762</v>
      </c>
      <c r="D35" s="81"/>
      <c r="E35" s="81"/>
      <c r="F35" s="82"/>
      <c r="G35" s="48"/>
      <c r="H35" s="83"/>
      <c r="I35" s="57"/>
      <c r="J35" s="70" t="str">
        <f t="shared" si="4"/>
        <v/>
      </c>
      <c r="K35" s="50" t="str">
        <f t="shared" si="5"/>
        <v/>
      </c>
    </row>
    <row r="36" spans="2:11" ht="22.2" customHeight="1" x14ac:dyDescent="0.25">
      <c r="B36" s="17" t="s">
        <v>763</v>
      </c>
      <c r="C36" s="27"/>
      <c r="D36" s="81"/>
      <c r="E36" s="81"/>
      <c r="F36" s="82"/>
      <c r="G36" s="82"/>
      <c r="H36" s="83"/>
      <c r="I36" s="84"/>
      <c r="J36" s="70"/>
      <c r="K36" s="50"/>
    </row>
    <row r="37" spans="2:11" ht="22.2" customHeight="1" x14ac:dyDescent="0.25">
      <c r="B37" s="17" t="s">
        <v>764</v>
      </c>
      <c r="C37" s="23" t="s">
        <v>765</v>
      </c>
      <c r="D37" s="38"/>
      <c r="E37" s="81"/>
      <c r="F37" s="82"/>
      <c r="G37" s="82"/>
      <c r="H37" s="83"/>
      <c r="I37" s="57"/>
      <c r="J37" s="70" t="str">
        <f t="shared" ref="J37" si="6">IF(K37 &lt;&gt;"","Erreur","")</f>
        <v/>
      </c>
      <c r="K37" s="50" t="str">
        <f>IF(AND($D$13="NON",OR(D37&lt;&gt;"",I37&lt;&gt;"")),"La réponse à la question 7.962 étant NON, la réponse à cette question et le commentaire doivent rester vides.",IF(AND($D$13="OUI",D37=""),"Saisir NON ou OUI.",""))</f>
        <v/>
      </c>
    </row>
    <row r="38" spans="2:11" ht="22.2" customHeight="1" x14ac:dyDescent="0.25">
      <c r="B38" s="17" t="s">
        <v>766</v>
      </c>
      <c r="C38" s="23" t="s">
        <v>767</v>
      </c>
      <c r="D38" s="38"/>
      <c r="E38" s="81"/>
      <c r="F38" s="82"/>
      <c r="G38" s="82"/>
      <c r="H38" s="83"/>
      <c r="I38" s="57"/>
      <c r="J38" s="70" t="str">
        <f>IF(K38 &lt;&gt;"","Erreur","")</f>
        <v/>
      </c>
      <c r="K38" s="50" t="str">
        <f>IF(AND($D$13="NON",OR(D38&lt;&gt;"",I38&lt;&gt;"")),"La réponse à la question 7.962 étant NON, la réponse à cette question et le commentaire doivent rester vides.",IF(AND($D$37="NON",D38&lt;&gt;""),"La reponse à la question 7.982 étant NON, la réponse à cette question doit rester vide.",IF(AND($D$37="OUI",D38=""),"Saisir NON ou OUI.",IF(AND(D38="OUI",I38=""),"Saisir un commentaire explicatif.",""))))</f>
        <v/>
      </c>
    </row>
    <row r="39" spans="2:11" ht="20.399999999999999" x14ac:dyDescent="0.25">
      <c r="B39" s="17" t="s">
        <v>768</v>
      </c>
      <c r="C39" s="23" t="s">
        <v>769</v>
      </c>
      <c r="D39" s="38"/>
      <c r="E39" s="81"/>
      <c r="F39" s="82"/>
      <c r="G39" s="82"/>
      <c r="H39" s="83"/>
      <c r="I39" s="57"/>
      <c r="J39" s="70" t="str">
        <f t="shared" ref="J39" si="7">IF(K39 &lt;&gt;"","Erreur","")</f>
        <v/>
      </c>
      <c r="K39" s="50" t="str">
        <f>IF(AND($D$13="NON",OR(D39&lt;&gt;"",I39&lt;&gt;"")),"La réponse à la question 7.962 étant NON, la réponse à cette question et le commentaire doivent rester vides.",IF(AND($D$37="NON",D39&lt;&gt;""),"La reponse à la question 7.982 étant NON, la réponse à cette question doit rester vide.",IF(AND($D$37="OUI",D39=""),"Saisir NON ou OUI.",IF(AND(D39="OUI",I39=""),"Saisir un commentaire explicatif.",""))))</f>
        <v/>
      </c>
    </row>
    <row r="40" spans="2:11" ht="20.399999999999999" x14ac:dyDescent="0.25">
      <c r="B40" s="17" t="s">
        <v>770</v>
      </c>
      <c r="C40" s="23" t="s">
        <v>771</v>
      </c>
      <c r="D40" s="81"/>
      <c r="E40" s="81"/>
      <c r="F40" s="82"/>
      <c r="G40" s="48"/>
      <c r="H40" s="83"/>
      <c r="I40" s="57"/>
      <c r="J40" s="70" t="str">
        <f>IF(K40 &lt;&gt;"","Erreur","")</f>
        <v/>
      </c>
      <c r="K40" s="50" t="str">
        <f>IF(AND($D$13="NON",OR(G40&lt;&gt;"",I40&lt;&gt;"")),"La réponse à la question 7.962 étant NON, la réponse à cette question et le commentaire doivent rester vides.",IF(AND($D$37="NON",OR(G40&lt;&gt;"",I40&lt;&gt;"")),"La réponse à la question 7.982 étant NON, la réponse à cette question et le commentaire doivent rester vides.",IF(AND($D$37="OUI",G40=""),"Saisir un pourcent (nombre entier).","")))</f>
        <v/>
      </c>
    </row>
    <row r="41" spans="2:11" x14ac:dyDescent="0.25">
      <c r="B41" s="17" t="s">
        <v>772</v>
      </c>
      <c r="C41" s="23" t="s">
        <v>773</v>
      </c>
      <c r="D41" s="38"/>
      <c r="E41" s="81"/>
      <c r="F41" s="82"/>
      <c r="G41" s="82"/>
      <c r="H41" s="83"/>
      <c r="I41" s="57"/>
      <c r="J41" s="70" t="str">
        <f t="shared" ref="J41:J42" si="8">IF(K41 &lt;&gt;"","Erreur","")</f>
        <v/>
      </c>
      <c r="K41" s="50" t="str">
        <f>IF(AND($D$13="NON",OR(D41&lt;&gt;"",I41&lt;&gt;"")),"La réponse à la question 7.962 étant NON, la réponse à cette question et le commentaire doivent rester vides.",IF(AND($D$37="NON",OR(D41&lt;&gt;"",I41&lt;&gt;"")),"La réponse à la question 7.982 étant NON, la réponse à cette question et le commentaire doivent rester vides.",IF(AND($D$37="OUI",D41=""),"Saisir NON ou OUI.","")))</f>
        <v/>
      </c>
    </row>
    <row r="42" spans="2:11" ht="20.399999999999999" x14ac:dyDescent="0.25">
      <c r="B42" s="17" t="s">
        <v>774</v>
      </c>
      <c r="C42" s="23" t="s">
        <v>775</v>
      </c>
      <c r="D42" s="81"/>
      <c r="E42" s="81"/>
      <c r="F42" s="82"/>
      <c r="G42" s="48"/>
      <c r="H42" s="83"/>
      <c r="I42" s="57"/>
      <c r="J42" s="70" t="str">
        <f t="shared" si="8"/>
        <v/>
      </c>
      <c r="K42" s="50" t="str">
        <f>IF(AND($D$13="NON",OR(G42&lt;&gt;"",I42&lt;&gt;"")),"La réponse à la question 7.962 étant NON, la réponse à cette question et le commentaire doivent rester vides.",IF(AND($D$37="NON",OR(G42&lt;&gt;"",I42&lt;&gt;"")),"La réponse à la question 7.982 étant NON, la réponse à cette question et le commentaire doivent rester vides.",IF(AND($D$37="OUI",G42=""),"Saisir un pourcent (nombre entier).","")))</f>
        <v/>
      </c>
    </row>
    <row r="43" spans="2:11" ht="30.6" x14ac:dyDescent="0.25">
      <c r="B43" s="17" t="s">
        <v>776</v>
      </c>
      <c r="C43" s="23" t="s">
        <v>777</v>
      </c>
      <c r="D43" s="38"/>
      <c r="E43" s="81"/>
      <c r="F43" s="82"/>
      <c r="G43" s="82"/>
      <c r="H43" s="83"/>
      <c r="I43" s="57"/>
      <c r="J43" s="70" t="str">
        <f t="shared" ref="J43:J55" si="9">IF(K43 &lt;&gt;"","Erreur","")</f>
        <v/>
      </c>
      <c r="K43" s="50" t="str">
        <f>IF(AND($D$13="NON",OR(D43&lt;&gt;"",I43&lt;&gt;"")),"La réponse à la question 7.962 étant NON, la réponse à cette question et le commentaire doivent rester vides.",IF(AND($D$37="NON",D43&lt;&gt;""),"La reponse à la question 7.982 étant NON, la réponse à cette question doit rester vide.",IF(AND($D$37="OUI",D43=""),"Saisir NON ou OUI.",IF(AND(D43="OUI",I43=""),"Saisir un commentaire explicatif.",""))))</f>
        <v/>
      </c>
    </row>
    <row r="44" spans="2:11" ht="20.399999999999999" x14ac:dyDescent="0.25">
      <c r="B44" s="17" t="s">
        <v>778</v>
      </c>
      <c r="C44" s="31"/>
      <c r="D44" s="85"/>
      <c r="E44" s="85"/>
      <c r="F44" s="85"/>
      <c r="G44" s="85"/>
      <c r="H44" s="85"/>
      <c r="I44" s="85"/>
      <c r="J44" s="70"/>
      <c r="K44" s="50"/>
    </row>
    <row r="45" spans="2:11" x14ac:dyDescent="0.25">
      <c r="B45" s="13" t="s">
        <v>779</v>
      </c>
      <c r="C45" s="23" t="s">
        <v>780</v>
      </c>
      <c r="D45" s="81"/>
      <c r="E45" s="38"/>
      <c r="F45" s="82"/>
      <c r="G45" s="82"/>
      <c r="H45" s="83"/>
      <c r="I45" s="57"/>
      <c r="J45" s="70" t="str">
        <f t="shared" si="9"/>
        <v/>
      </c>
      <c r="K45" s="50" t="str">
        <f>IF(AND($D$13="NON",OR(E45&lt;&gt;"",I45&lt;&gt;"")),"La réponse à la question 7.962 étant NON, la réponse à cette question et le commentaire doivent rester vides.",IF(AND($D$37="NON",OR(E45&lt;&gt;"",I45&lt;&gt;"")),"La réponse à la question 7.982 étant NON, la réponse à cette question et le commentaire doivent rester vides.",IF(AND($D$37="OUI",E45=""),"Saisir NON, NON APPLICABLE ou OUI.","")))</f>
        <v/>
      </c>
    </row>
    <row r="46" spans="2:11" ht="22.2" customHeight="1" x14ac:dyDescent="0.25">
      <c r="B46" s="13" t="s">
        <v>781</v>
      </c>
      <c r="C46" s="23" t="s">
        <v>782</v>
      </c>
      <c r="D46" s="81"/>
      <c r="E46" s="38"/>
      <c r="F46" s="82"/>
      <c r="G46" s="82"/>
      <c r="H46" s="83"/>
      <c r="I46" s="57"/>
      <c r="J46" s="70" t="str">
        <f t="shared" si="9"/>
        <v/>
      </c>
      <c r="K46" s="50" t="str">
        <f>IF(AND($D$13="NON",OR(E46&lt;&gt;"",I46&lt;&gt;"")),"La réponse à la question 7.962 étant NON, la réponse à cette question et le commentaire doivent rester vides.",IF(AND($D$37="NON",OR(E46&lt;&gt;"",I46&lt;&gt;"")),"La réponse à la question 7.982 étant NON, la réponse à cette question et le commentaire doivent rester vides.",IF(AND($D$37="OUI",E46=""),"Saisir NON, NON APPLICABLE ou OUI.","")))</f>
        <v/>
      </c>
    </row>
    <row r="47" spans="2:11" ht="40.799999999999997" x14ac:dyDescent="0.25">
      <c r="B47" s="17" t="s">
        <v>783</v>
      </c>
      <c r="C47" s="23" t="s">
        <v>784</v>
      </c>
      <c r="D47" s="81"/>
      <c r="E47" s="38"/>
      <c r="F47" s="82"/>
      <c r="G47" s="82"/>
      <c r="H47" s="83"/>
      <c r="I47" s="57"/>
      <c r="J47" s="70" t="str">
        <f t="shared" si="9"/>
        <v/>
      </c>
      <c r="K47" s="50" t="str">
        <f>IF(AND($D$13="NON",OR(E47&lt;&gt;"",I47&lt;&gt;"")),"La réponse à la question 7.962 étant NON, la réponse à cette question et le commentaire doivent rester vides.",IF(AND($D$37="NON",OR(E47&lt;&gt;"",I47&lt;&gt;"")),"La réponse à la question 7.982 étant NON, la réponse à cette question et le commentaire doivent rester vides.",IF(AND($D$37="OUI",E47=""),"Saisir NON, NON APPLICABLE ou OUI.","")))</f>
        <v/>
      </c>
    </row>
    <row r="48" spans="2:11" ht="40.799999999999997" x14ac:dyDescent="0.25">
      <c r="B48" s="17" t="s">
        <v>785</v>
      </c>
      <c r="C48" s="23" t="s">
        <v>786</v>
      </c>
      <c r="D48" s="81"/>
      <c r="E48" s="38"/>
      <c r="F48" s="82"/>
      <c r="G48" s="82"/>
      <c r="H48" s="83"/>
      <c r="I48" s="57"/>
      <c r="J48" s="70" t="str">
        <f t="shared" si="9"/>
        <v/>
      </c>
      <c r="K48" s="50" t="str">
        <f>IF(AND($D$13="NON",OR(E48&lt;&gt;"",I48&lt;&gt;"")),"La réponse à la question 7.962 étant NON, la réponse à cette question et le commentaire doivent rester vides.",IF(AND($D$37="NON",OR(E48&lt;&gt;"",I48&lt;&gt;"")),"La réponse à la question 7.982 étant NON, la réponse à cette question et le commentaire doivent rester vides.",IF(AND($D$37="OUI",E48=""),"Saisir NON, NON APPLICABLE ou OUI.","")))</f>
        <v/>
      </c>
    </row>
    <row r="49" spans="2:11" ht="30.6" x14ac:dyDescent="0.25">
      <c r="B49" s="17" t="s">
        <v>787</v>
      </c>
      <c r="C49" s="23" t="s">
        <v>788</v>
      </c>
      <c r="D49" s="81"/>
      <c r="E49" s="81"/>
      <c r="F49" s="82"/>
      <c r="G49" s="82"/>
      <c r="H49" s="58"/>
      <c r="I49" s="57"/>
      <c r="J49" s="70" t="str">
        <f t="shared" si="9"/>
        <v/>
      </c>
      <c r="K49" s="50" t="str">
        <f>IF(AND($D$13="NON",OR(H49&lt;&gt;"",I49&lt;&gt;"")),"La réponse à la question 7.962 étant NON, la réponse à cette question et le commentaire doivent rester vides.",IF(AND($D$37="NON",OR(H49&lt;&gt;"",I49&lt;&gt;"")),"La réponse à la question 7.982 étant NON, la réponse à cette question et le commentaire doivent rester vides.",IF(AND($D$37="OUI",H49=""),"Saisir un montant.",IF(AND(H49&gt;0,I49=""),"Saisir un commentaire explicatif.",""))))</f>
        <v/>
      </c>
    </row>
    <row r="50" spans="2:11" ht="40.799999999999997" x14ac:dyDescent="0.25">
      <c r="B50" s="17" t="s">
        <v>789</v>
      </c>
      <c r="C50" s="23" t="s">
        <v>790</v>
      </c>
      <c r="D50" s="81"/>
      <c r="E50" s="81"/>
      <c r="F50" s="82"/>
      <c r="G50" s="82"/>
      <c r="H50" s="58"/>
      <c r="I50" s="57"/>
      <c r="J50" s="70" t="str">
        <f t="shared" si="9"/>
        <v/>
      </c>
      <c r="K50" s="50" t="str">
        <f>IF(AND($D$13="NON",OR(H50&lt;&gt;"",I50&lt;&gt;"")),"La réponse à la question 7.962 étant NON, la réponse à cette question et le commentaire doivent rester vides.",IF(AND($D$37="NON",OR(H50&lt;&gt;"",I50&lt;&gt;"")),"La réponse à la question 7.982 étant NON, la réponse à cette question et le commentaire doivent rester vides.",IF(AND($D$37="OUI",H50=""),"Saisir un montant.",IF(AND(H50&gt;0,I50=""),"Saisir un commentaire explicatif.",""))))</f>
        <v/>
      </c>
    </row>
    <row r="51" spans="2:11" x14ac:dyDescent="0.25">
      <c r="B51" s="17" t="s">
        <v>791</v>
      </c>
      <c r="C51" s="23" t="s">
        <v>792</v>
      </c>
      <c r="D51" s="81"/>
      <c r="E51" s="81"/>
      <c r="F51" s="48"/>
      <c r="G51" s="82"/>
      <c r="H51" s="83"/>
      <c r="I51" s="57"/>
      <c r="J51" s="70" t="str">
        <f t="shared" si="9"/>
        <v/>
      </c>
      <c r="K51" s="50" t="str">
        <f>IF(AND($D$13="NON",OR(F51&lt;&gt;"",I51&lt;&gt;"")),"La réponse à la question 7.962 étant NON, la réponse à cette question et le commentaire doivent rester vides.",IF(AND($D$37="NON",OR(F51&lt;&gt;"",I51&lt;&gt;"")),"La réponse à la question 7.982 étant NON, la réponse à cette question et le commentaire doivent rester vides.",IF(AND($D$37="OUI",F51=""),"Saisir un nombre.","")))</f>
        <v/>
      </c>
    </row>
    <row r="52" spans="2:11" ht="20.399999999999999" x14ac:dyDescent="0.25">
      <c r="B52" s="17" t="s">
        <v>793</v>
      </c>
      <c r="C52" s="23" t="s">
        <v>794</v>
      </c>
      <c r="D52" s="81"/>
      <c r="E52" s="81"/>
      <c r="F52" s="48"/>
      <c r="G52" s="82"/>
      <c r="H52" s="83"/>
      <c r="I52" s="57"/>
      <c r="J52" s="70" t="str">
        <f t="shared" si="9"/>
        <v/>
      </c>
      <c r="K52" s="50" t="str">
        <f>IF(AND($D$13="NON",OR(F52&lt;&gt;"",I52&lt;&gt;"")),"La réponse à la question 7.962 étant NON, la réponse à cette question et le commentaire doivent rester vides.",IF(AND($D$37="NON",OR(F52&lt;&gt;"",I52&lt;&gt;"")),"La réponse à la question 7.982 étant NON, la réponse à cette question et le commentaire doivent rester vides.",IF(AND($D$37="OUI",F52=""),"Saisir un nombre.","")))</f>
        <v/>
      </c>
    </row>
    <row r="53" spans="2:11" ht="20.399999999999999" x14ac:dyDescent="0.25">
      <c r="B53" s="17" t="s">
        <v>795</v>
      </c>
      <c r="C53" s="27"/>
      <c r="D53" s="81"/>
      <c r="E53" s="81"/>
      <c r="F53" s="82"/>
      <c r="G53" s="82"/>
      <c r="H53" s="83"/>
      <c r="I53" s="84"/>
      <c r="J53" s="70"/>
      <c r="K53" s="50"/>
    </row>
    <row r="54" spans="2:11" ht="30.6" x14ac:dyDescent="0.25">
      <c r="B54" s="17" t="s">
        <v>796</v>
      </c>
      <c r="C54" s="23" t="s">
        <v>797</v>
      </c>
      <c r="D54" s="38"/>
      <c r="E54" s="81"/>
      <c r="F54" s="82"/>
      <c r="G54" s="82"/>
      <c r="H54" s="83"/>
      <c r="I54" s="57"/>
      <c r="J54" s="70" t="str">
        <f t="shared" si="9"/>
        <v/>
      </c>
      <c r="K54" s="50" t="str">
        <f>IF(AND($D$13="NON",OR(D54&lt;&gt;"",I54&lt;&gt;"")),"La réponse à la question 7.962 étant NON, la réponse à cette question et le commentaire doivent rester vides.",IF(AND($D$13="OUI",D54=""),"Saisir NON ou OUI.",""))</f>
        <v/>
      </c>
    </row>
    <row r="55" spans="2:11" ht="30.6" x14ac:dyDescent="0.25">
      <c r="B55" s="19" t="s">
        <v>798</v>
      </c>
      <c r="C55" s="24" t="s">
        <v>799</v>
      </c>
      <c r="D55" s="39"/>
      <c r="E55" s="86"/>
      <c r="F55" s="87"/>
      <c r="G55" s="87"/>
      <c r="H55" s="88"/>
      <c r="I55" s="44"/>
      <c r="J55" s="70" t="str">
        <f t="shared" si="9"/>
        <v/>
      </c>
      <c r="K55" s="50" t="str">
        <f>IF(AND($D$13="NON",OR(D55&lt;&gt;"",I55&lt;&gt;"")),"La réponse à la question 7.962 étant NON, la réponse à cette question et le commentaire doivent rester vides.",IF(AND($D$54="NON",OR(D55&lt;&gt;"",I55&lt;&gt;"")),"La réponse à la question 7.998 étant NON, la réponse à cette question et lecommentaire doivent rester vides.",IF(AND($D$54="OUI",D55=""),"Saisir NON ou OUI.",IF(AND(D55="OUI",I55=""),"Saisir un commentaire explicatif.",""))))</f>
        <v/>
      </c>
    </row>
  </sheetData>
  <sheetProtection algorithmName="SHA-512" hashValue="TlbXdFNSBOK1A1gB8riZFg4ZCd0akxVGmpujaJm2cLTWWihb/M1q8Fs/OUbxZ5urzkgjaAtaIacz91tB717NnQ==" saltValue="x+LE2aLT+88Cch0kF4aH9Q==" spinCount="100000" sheet="1" objects="1" scenarios="1" selectLockedCells="1"/>
  <mergeCells count="3">
    <mergeCell ref="B8:E8"/>
    <mergeCell ref="D9:H9"/>
    <mergeCell ref="I9:I10"/>
  </mergeCells>
  <conditionalFormatting sqref="J3">
    <cfRule type="expression" dxfId="65" priority="136">
      <formula>L3&gt;0</formula>
    </cfRule>
  </conditionalFormatting>
  <conditionalFormatting sqref="K3">
    <cfRule type="expression" dxfId="64" priority="135">
      <formula>L3&gt;0</formula>
    </cfRule>
  </conditionalFormatting>
  <conditionalFormatting sqref="B5">
    <cfRule type="expression" dxfId="63" priority="57">
      <formula>E5="Erreur"</formula>
    </cfRule>
  </conditionalFormatting>
  <conditionalFormatting sqref="D13">
    <cfRule type="expression" dxfId="62" priority="52">
      <formula>J13="Erreur"</formula>
    </cfRule>
  </conditionalFormatting>
  <conditionalFormatting sqref="D15">
    <cfRule type="expression" dxfId="61" priority="48">
      <formula>J15="Erreur"</formula>
    </cfRule>
  </conditionalFormatting>
  <conditionalFormatting sqref="D28">
    <cfRule type="expression" dxfId="60" priority="47">
      <formula>J28="Erreur"</formula>
    </cfRule>
  </conditionalFormatting>
  <conditionalFormatting sqref="D30">
    <cfRule type="expression" dxfId="59" priority="46">
      <formula>J30="Erreur"</formula>
    </cfRule>
  </conditionalFormatting>
  <conditionalFormatting sqref="D37:D39">
    <cfRule type="expression" dxfId="58" priority="45">
      <formula>J37="Erreur"</formula>
    </cfRule>
  </conditionalFormatting>
  <conditionalFormatting sqref="D41">
    <cfRule type="expression" dxfId="57" priority="44">
      <formula>J41="Erreur"</formula>
    </cfRule>
  </conditionalFormatting>
  <conditionalFormatting sqref="D43">
    <cfRule type="expression" dxfId="56" priority="43">
      <formula>J43="Erreur"</formula>
    </cfRule>
  </conditionalFormatting>
  <conditionalFormatting sqref="D54:D55">
    <cfRule type="expression" dxfId="55" priority="42">
      <formula>J54="Erreur"</formula>
    </cfRule>
  </conditionalFormatting>
  <conditionalFormatting sqref="E45">
    <cfRule type="expression" dxfId="54" priority="41">
      <formula>J45="Erreur"</formula>
    </cfRule>
  </conditionalFormatting>
  <conditionalFormatting sqref="F16">
    <cfRule type="expression" dxfId="53" priority="39">
      <formula>J16="Erreur"</formula>
    </cfRule>
  </conditionalFormatting>
  <conditionalFormatting sqref="G19">
    <cfRule type="expression" dxfId="52" priority="35">
      <formula>J19="Erreur"</formula>
    </cfRule>
  </conditionalFormatting>
  <conditionalFormatting sqref="H20">
    <cfRule type="expression" dxfId="51" priority="30">
      <formula>J20="Erreur"</formula>
    </cfRule>
  </conditionalFormatting>
  <conditionalFormatting sqref="E46:E48">
    <cfRule type="expression" dxfId="50" priority="27">
      <formula>J46="Erreur"</formula>
    </cfRule>
  </conditionalFormatting>
  <conditionalFormatting sqref="F17:F18">
    <cfRule type="expression" dxfId="49" priority="26">
      <formula>J17="Erreur"</formula>
    </cfRule>
  </conditionalFormatting>
  <conditionalFormatting sqref="F22:F25">
    <cfRule type="expression" dxfId="48" priority="25">
      <formula>J22="Erreur"</formula>
    </cfRule>
  </conditionalFormatting>
  <conditionalFormatting sqref="F51:F52">
    <cfRule type="expression" dxfId="47" priority="24">
      <formula>J51="Erreur"</formula>
    </cfRule>
  </conditionalFormatting>
  <conditionalFormatting sqref="G21">
    <cfRule type="expression" dxfId="46" priority="23">
      <formula>J21="Erreur"</formula>
    </cfRule>
  </conditionalFormatting>
  <conditionalFormatting sqref="G31:G35">
    <cfRule type="expression" dxfId="45" priority="22">
      <formula>J31="Erreur"</formula>
    </cfRule>
  </conditionalFormatting>
  <conditionalFormatting sqref="H26">
    <cfRule type="expression" dxfId="44" priority="19">
      <formula>J26="Erreur"</formula>
    </cfRule>
  </conditionalFormatting>
  <conditionalFormatting sqref="H49:H50">
    <cfRule type="expression" dxfId="43" priority="18">
      <formula>J49="Erreur"</formula>
    </cfRule>
  </conditionalFormatting>
  <conditionalFormatting sqref="G40">
    <cfRule type="expression" dxfId="42" priority="13">
      <formula>J40="Erreur"</formula>
    </cfRule>
  </conditionalFormatting>
  <conditionalFormatting sqref="G42">
    <cfRule type="expression" dxfId="41" priority="12">
      <formula>J42="Erreur"</formula>
    </cfRule>
  </conditionalFormatting>
  <conditionalFormatting sqref="K13">
    <cfRule type="expression" dxfId="40" priority="9">
      <formula>J13="Attention"</formula>
    </cfRule>
  </conditionalFormatting>
  <conditionalFormatting sqref="I15">
    <cfRule type="expression" dxfId="39" priority="8">
      <formula>J15="Erreur"</formula>
    </cfRule>
  </conditionalFormatting>
  <conditionalFormatting sqref="I16:I26">
    <cfRule type="expression" dxfId="38" priority="7">
      <formula>J16="Erreur"</formula>
    </cfRule>
  </conditionalFormatting>
  <conditionalFormatting sqref="I28">
    <cfRule type="expression" dxfId="37" priority="6">
      <formula>J28="Erreur"</formula>
    </cfRule>
  </conditionalFormatting>
  <conditionalFormatting sqref="I31:I35">
    <cfRule type="expression" dxfId="36" priority="5">
      <formula>J31="Erreur"</formula>
    </cfRule>
  </conditionalFormatting>
  <conditionalFormatting sqref="I37:I43">
    <cfRule type="expression" dxfId="35" priority="4">
      <formula>J37="Erreur"</formula>
    </cfRule>
  </conditionalFormatting>
  <conditionalFormatting sqref="I45:I52">
    <cfRule type="expression" dxfId="34" priority="3">
      <formula>J45="Erreur"</formula>
    </cfRule>
  </conditionalFormatting>
  <conditionalFormatting sqref="I54:I55">
    <cfRule type="expression" dxfId="33" priority="2">
      <formula>J54="Erreur"</formula>
    </cfRule>
  </conditionalFormatting>
  <conditionalFormatting sqref="I30">
    <cfRule type="expression" dxfId="32" priority="1">
      <formula>J30="Erreur"</formula>
    </cfRule>
  </conditionalFormatting>
  <dataValidations count="3">
    <dataValidation type="whole" allowBlank="1" showInputMessage="1" showErrorMessage="1" errorTitle="Saisie non valide" error="Seuls les nombres entiers sont autorisés." sqref="F22:F25 F16:F18 F51:F52">
      <formula1>0</formula1>
      <formula2>999999999</formula2>
    </dataValidation>
    <dataValidation type="whole" allowBlank="1" showInputMessage="1" showErrorMessage="1" errorTitle="Saisie non valide" error="Seuls des montants entiers sont autorisés." sqref="H20 H26 H49:H50">
      <formula1>0</formula1>
      <formula2>999999999999</formula2>
    </dataValidation>
    <dataValidation type="whole" allowBlank="1" showInputMessage="1" showErrorMessage="1" errorTitle="Saisie non valide" error="Seuls les pourcents (nombres entiers compris entre 0 et 100) sont autorisés." sqref="G19 G31:G35 G21 G40 G42">
      <formula1>0</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D13 D28 D15 D30 D37:D39 D41 D43 D54:D55</xm:sqref>
        </x14:dataValidation>
        <x14:dataValidation type="list" allowBlank="1" showInputMessage="1" showErrorMessage="1" errorTitle="Saisie non valide" error="Seules les valeurs NON, NON APPLICABLE et OUI sont autorisées.">
          <x14:formula1>
            <xm:f>'@lists'!$A$8:$C$8</xm:f>
          </x14:formula1>
          <xm:sqref>E45:E48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outlinePr summaryBelow="0" summaryRight="0"/>
  </sheetPr>
  <dimension ref="A1:J95"/>
  <sheetViews>
    <sheetView topLeftCell="B1"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H1" s="65" t="s">
        <v>705</v>
      </c>
      <c r="I1" s="66" t="s">
        <v>706</v>
      </c>
    </row>
    <row r="2" spans="1:10" ht="13.8" x14ac:dyDescent="0.25">
      <c r="A2" s="4" t="s">
        <v>306</v>
      </c>
      <c r="B2" s="2">
        <f>'TB000201'!B2</f>
        <v>0</v>
      </c>
      <c r="C2" s="21" t="s">
        <v>263</v>
      </c>
      <c r="D2" s="15">
        <f>'TB000201'!D2</f>
        <v>45657</v>
      </c>
    </row>
    <row r="3" spans="1:10" ht="31.8" x14ac:dyDescent="0.3">
      <c r="A3" s="4"/>
      <c r="B3" s="2"/>
      <c r="C3" s="21"/>
      <c r="D3" s="3"/>
      <c r="H3" s="67" t="str">
        <f>IF(J3&gt;0,"L","J")</f>
        <v>L</v>
      </c>
      <c r="I3" s="68"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0">
        <f>'TB001101'!H3</f>
        <v>189</v>
      </c>
    </row>
    <row r="4" spans="1:10" ht="13.8" x14ac:dyDescent="0.25">
      <c r="A4" s="4" t="s">
        <v>252</v>
      </c>
      <c r="B4" s="16">
        <f>'TB000201'!B4</f>
        <v>0</v>
      </c>
      <c r="C4" s="21"/>
      <c r="D4" s="25"/>
    </row>
    <row r="5" spans="1:10" ht="13.8" x14ac:dyDescent="0.25">
      <c r="A5" s="5" t="s">
        <v>307</v>
      </c>
      <c r="B5" s="12" t="str">
        <f>IF('TB000201'!D18="Remis",B7,IF('TB000201'!D18="Non remis",CONCATENATE(B7,"_unfiled"),""))</f>
        <v>TB.08.01</v>
      </c>
      <c r="C5" s="22"/>
      <c r="D5" s="18"/>
      <c r="F5" s="40" t="str">
        <f>IF(B5="","Saisir Non remis ou remis pour ce tableau dans le tableau TB.00.01",IF(AND(RIGHT(B5,7)="unfiled",COUNTA(D13:G95)&gt;0),"Le tableau étant non remis, il ne doit pas être renseigné",""))</f>
        <v/>
      </c>
    </row>
    <row r="7" spans="1:10" ht="13.8" x14ac:dyDescent="0.25">
      <c r="A7" s="7"/>
      <c r="B7" s="10" t="s">
        <v>633</v>
      </c>
    </row>
    <row r="8" spans="1:10" x14ac:dyDescent="0.25">
      <c r="B8" s="98" t="s">
        <v>635</v>
      </c>
      <c r="C8" s="99"/>
      <c r="D8" s="99"/>
      <c r="E8" s="99"/>
    </row>
    <row r="9" spans="1:10" x14ac:dyDescent="0.25">
      <c r="D9" s="100" t="s">
        <v>561</v>
      </c>
      <c r="E9" s="101"/>
      <c r="F9" s="100"/>
      <c r="G9" s="100" t="s">
        <v>239</v>
      </c>
    </row>
    <row r="10" spans="1:10" ht="30.6" x14ac:dyDescent="0.25">
      <c r="D10" s="14" t="s">
        <v>389</v>
      </c>
      <c r="E10" s="91" t="s">
        <v>800</v>
      </c>
      <c r="F10" s="14" t="s">
        <v>372</v>
      </c>
      <c r="G10" s="100"/>
    </row>
    <row r="11" spans="1:10" x14ac:dyDescent="0.25">
      <c r="D11" s="23" t="s">
        <v>159</v>
      </c>
      <c r="E11" s="23" t="s">
        <v>160</v>
      </c>
      <c r="F11" s="23" t="s">
        <v>162</v>
      </c>
      <c r="G11" s="23" t="s">
        <v>166</v>
      </c>
    </row>
    <row r="12" spans="1:10" x14ac:dyDescent="0.25">
      <c r="B12" s="17" t="s">
        <v>134</v>
      </c>
      <c r="C12" s="27"/>
      <c r="D12" s="29"/>
      <c r="E12" s="29"/>
      <c r="F12" s="36"/>
      <c r="G12" s="32"/>
    </row>
    <row r="13" spans="1:10" x14ac:dyDescent="0.25">
      <c r="B13" s="17" t="s">
        <v>396</v>
      </c>
      <c r="C13" s="23" t="s">
        <v>466</v>
      </c>
      <c r="D13" s="48"/>
      <c r="E13" s="29"/>
      <c r="F13" s="36"/>
      <c r="G13" s="46"/>
      <c r="H13" s="70" t="str">
        <f>IF(I13 &lt;&gt;"","Erreur","")</f>
        <v>Erreur</v>
      </c>
      <c r="I13" s="50" t="str">
        <f>IF(D13="","Saisir un nombre.","")</f>
        <v>Saisir un nombre.</v>
      </c>
    </row>
    <row r="14" spans="1:10" x14ac:dyDescent="0.25">
      <c r="B14" s="13" t="s">
        <v>695</v>
      </c>
      <c r="C14" s="23" t="s">
        <v>467</v>
      </c>
      <c r="D14" s="48"/>
      <c r="E14" s="29"/>
      <c r="F14" s="36"/>
      <c r="G14" s="57"/>
      <c r="H14" s="70" t="str">
        <f t="shared" ref="H14:H16" si="0">IF(I14 &lt;&gt;"","Erreur","")</f>
        <v>Erreur</v>
      </c>
      <c r="I14" s="50" t="str">
        <f>IF(D14="","Saisir un nombre.",IF(D14&gt;D13,"Le nombre saisi ne peut être supérieur à la réponse de la question 8.010.",""))</f>
        <v>Saisir un nombre.</v>
      </c>
    </row>
    <row r="15" spans="1:10" ht="22.2" customHeight="1" x14ac:dyDescent="0.25">
      <c r="B15" s="13" t="s">
        <v>694</v>
      </c>
      <c r="C15" s="23" t="s">
        <v>468</v>
      </c>
      <c r="D15" s="48"/>
      <c r="E15" s="29"/>
      <c r="F15" s="36"/>
      <c r="G15" s="57"/>
      <c r="H15" s="70" t="str">
        <f t="shared" si="0"/>
        <v>Erreur</v>
      </c>
      <c r="I15" s="50" t="str">
        <f>IF(D15="","Saisir un nombre.",IF(D15&gt;D13,"Le nombre saisi ne peut être supérieur à la réponse de la question 8.010.",""))</f>
        <v>Saisir un nombre.</v>
      </c>
    </row>
    <row r="16" spans="1:10" ht="34.200000000000003" customHeight="1" x14ac:dyDescent="0.25">
      <c r="B16" s="17" t="s">
        <v>264</v>
      </c>
      <c r="C16" s="23" t="s">
        <v>469</v>
      </c>
      <c r="D16" s="48"/>
      <c r="E16" s="29"/>
      <c r="F16" s="36"/>
      <c r="G16" s="57"/>
      <c r="H16" s="70" t="str">
        <f t="shared" si="0"/>
        <v>Erreur</v>
      </c>
      <c r="I16" s="50" t="str">
        <f t="shared" ref="I16" si="1">IF(D16="","Saisir un nombre.","")</f>
        <v>Saisir un nombre.</v>
      </c>
    </row>
    <row r="17" spans="2:9" x14ac:dyDescent="0.25">
      <c r="B17" s="13" t="s">
        <v>691</v>
      </c>
      <c r="C17" s="23" t="s">
        <v>470</v>
      </c>
      <c r="D17" s="48"/>
      <c r="E17" s="29"/>
      <c r="F17" s="36"/>
      <c r="G17" s="57"/>
      <c r="H17" s="70" t="str">
        <f t="shared" ref="H17:H22" si="2">IF(I17 &lt;&gt;"","Erreur","")</f>
        <v>Erreur</v>
      </c>
      <c r="I17" s="50" t="str">
        <f>IF(D17="","Saisir un nombre.",IF(D17&gt;D16,"Le nombre saisi ne peut être supérieur à la réponse de la question 8.015.",""))</f>
        <v>Saisir un nombre.</v>
      </c>
    </row>
    <row r="18" spans="2:9" ht="57" customHeight="1" x14ac:dyDescent="0.25">
      <c r="B18" s="17" t="s">
        <v>658</v>
      </c>
      <c r="C18" s="23" t="s">
        <v>471</v>
      </c>
      <c r="D18" s="48"/>
      <c r="E18" s="29"/>
      <c r="F18" s="36"/>
      <c r="G18" s="57"/>
      <c r="H18" s="70" t="str">
        <f t="shared" si="2"/>
        <v>Erreur</v>
      </c>
      <c r="I18" s="50" t="str">
        <f t="shared" ref="I18:I21" si="3">IF(D18="","Saisir un nombre.","")</f>
        <v>Saisir un nombre.</v>
      </c>
    </row>
    <row r="19" spans="2:9" ht="22.2" customHeight="1" x14ac:dyDescent="0.25">
      <c r="B19" s="13" t="s">
        <v>697</v>
      </c>
      <c r="C19" s="23" t="s">
        <v>472</v>
      </c>
      <c r="D19" s="48"/>
      <c r="E19" s="29"/>
      <c r="F19" s="36"/>
      <c r="G19" s="57"/>
      <c r="H19" s="70" t="str">
        <f t="shared" si="2"/>
        <v>Erreur</v>
      </c>
      <c r="I19" s="50" t="str">
        <f>IF(D19="","Saisir un nombre.",IF(D19&gt;D18,"Le nombre saisi ne peut être supérieur à la réponse de la question 8.020.",""))</f>
        <v>Saisir un nombre.</v>
      </c>
    </row>
    <row r="20" spans="2:9" x14ac:dyDescent="0.25">
      <c r="B20" s="13" t="s">
        <v>692</v>
      </c>
      <c r="C20" s="23" t="s">
        <v>473</v>
      </c>
      <c r="D20" s="48"/>
      <c r="E20" s="29"/>
      <c r="F20" s="36"/>
      <c r="G20" s="57"/>
      <c r="H20" s="70" t="str">
        <f t="shared" si="2"/>
        <v>Erreur</v>
      </c>
      <c r="I20" s="50" t="str">
        <f>IF(D20="","Saisir un nombre.",IF(D20&gt;D18,"Le nombre saisi ne peut être supérieur à la réponse de la question 8.020.",""))</f>
        <v>Saisir un nombre.</v>
      </c>
    </row>
    <row r="21" spans="2:9" ht="45" customHeight="1" x14ac:dyDescent="0.25">
      <c r="B21" s="17" t="s">
        <v>265</v>
      </c>
      <c r="C21" s="23" t="s">
        <v>475</v>
      </c>
      <c r="D21" s="48"/>
      <c r="E21" s="29"/>
      <c r="F21" s="36"/>
      <c r="G21" s="57"/>
      <c r="H21" s="70" t="str">
        <f t="shared" si="2"/>
        <v>Erreur</v>
      </c>
      <c r="I21" s="50" t="str">
        <f t="shared" si="3"/>
        <v>Saisir un nombre.</v>
      </c>
    </row>
    <row r="22" spans="2:9" ht="22.2" customHeight="1" x14ac:dyDescent="0.25">
      <c r="B22" s="13" t="s">
        <v>698</v>
      </c>
      <c r="C22" s="23" t="s">
        <v>476</v>
      </c>
      <c r="D22" s="48"/>
      <c r="E22" s="29"/>
      <c r="F22" s="36"/>
      <c r="G22" s="57"/>
      <c r="H22" s="70" t="str">
        <f t="shared" si="2"/>
        <v>Erreur</v>
      </c>
      <c r="I22" s="50" t="str">
        <f>IF(D22="","Saisir un nombre.",IF(D22&gt;D21,"Le nombre saisi ne peut être supérieur à la réponse de la question 8.030.",""))</f>
        <v>Saisir un nombre.</v>
      </c>
    </row>
    <row r="23" spans="2:9" x14ac:dyDescent="0.25">
      <c r="B23" s="13" t="s">
        <v>693</v>
      </c>
      <c r="C23" s="23" t="s">
        <v>477</v>
      </c>
      <c r="D23" s="48"/>
      <c r="E23" s="29"/>
      <c r="F23" s="36"/>
      <c r="G23" s="57"/>
      <c r="H23" s="70" t="str">
        <f t="shared" ref="H23" si="4">IF(I23 &lt;&gt;"","Erreur","")</f>
        <v>Erreur</v>
      </c>
      <c r="I23" s="50" t="str">
        <f>IF(D23="","Saisir un nombre.",IF(D23&gt;D21,"Le nombre saisi ne peut être supérieur à la réponse de la question 8.030.",""))</f>
        <v>Saisir un nombre.</v>
      </c>
    </row>
    <row r="24" spans="2:9" ht="34.200000000000003" customHeight="1" x14ac:dyDescent="0.25">
      <c r="B24" s="17" t="s">
        <v>267</v>
      </c>
      <c r="C24" s="23" t="s">
        <v>478</v>
      </c>
      <c r="D24" s="48"/>
      <c r="E24" s="29"/>
      <c r="F24" s="36"/>
      <c r="G24" s="57"/>
      <c r="H24" s="70" t="str">
        <f t="shared" ref="H24" si="5">IF(I24 &lt;&gt;"","Erreur","")</f>
        <v>Erreur</v>
      </c>
      <c r="I24" s="50" t="str">
        <f>IF(D24="","Saisir un nombre.",IF(AND(D24&gt;0,G24=""),"Saisir un commentaire explicatif.",""))</f>
        <v>Saisir un nombre.</v>
      </c>
    </row>
    <row r="25" spans="2:9" x14ac:dyDescent="0.25">
      <c r="B25" s="17" t="s">
        <v>135</v>
      </c>
      <c r="C25" s="27"/>
      <c r="D25" s="29"/>
      <c r="E25" s="29"/>
      <c r="F25" s="36"/>
      <c r="G25" s="32"/>
    </row>
    <row r="26" spans="2:9" ht="34.200000000000003" customHeight="1" x14ac:dyDescent="0.25">
      <c r="B26" s="17" t="s">
        <v>423</v>
      </c>
      <c r="C26" s="23" t="s">
        <v>479</v>
      </c>
      <c r="D26" s="29"/>
      <c r="E26" s="48"/>
      <c r="F26" s="36"/>
      <c r="G26" s="57"/>
      <c r="H26" s="70" t="str">
        <f t="shared" ref="H26" si="6">IF(I26 &lt;&gt;"","Erreur","")</f>
        <v>Erreur</v>
      </c>
      <c r="I26" s="50" t="str">
        <f>IF(E26="","Saisir un pourcent (nombre entier).","")</f>
        <v>Saisir un pourcent (nombre entier).</v>
      </c>
    </row>
    <row r="27" spans="2:9" ht="22.2" customHeight="1" x14ac:dyDescent="0.25">
      <c r="B27" s="17" t="s">
        <v>440</v>
      </c>
      <c r="C27" s="23" t="s">
        <v>480</v>
      </c>
      <c r="D27" s="48"/>
      <c r="E27" s="29"/>
      <c r="F27" s="36"/>
      <c r="G27" s="57"/>
      <c r="H27" s="70" t="str">
        <f t="shared" ref="H27:H28" si="7">IF(I27 &lt;&gt;"","Erreur","")</f>
        <v>Erreur</v>
      </c>
      <c r="I27" s="50" t="str">
        <f t="shared" ref="I27:I28" si="8">IF(D27="","Saisir un nombre.","")</f>
        <v>Saisir un nombre.</v>
      </c>
    </row>
    <row r="28" spans="2:9" ht="22.2" customHeight="1" x14ac:dyDescent="0.25">
      <c r="B28" s="17" t="s">
        <v>397</v>
      </c>
      <c r="C28" s="23" t="s">
        <v>485</v>
      </c>
      <c r="D28" s="48"/>
      <c r="E28" s="29"/>
      <c r="F28" s="36"/>
      <c r="G28" s="57"/>
      <c r="H28" s="70" t="str">
        <f t="shared" si="7"/>
        <v>Erreur</v>
      </c>
      <c r="I28" s="50" t="str">
        <f t="shared" si="8"/>
        <v>Saisir un nombre.</v>
      </c>
    </row>
    <row r="29" spans="2:9" x14ac:dyDescent="0.25">
      <c r="B29" s="17" t="s">
        <v>138</v>
      </c>
      <c r="C29" s="27"/>
      <c r="D29" s="29"/>
      <c r="E29" s="29"/>
      <c r="F29" s="36"/>
      <c r="G29" s="32"/>
    </row>
    <row r="30" spans="2:9" ht="22.2" customHeight="1" x14ac:dyDescent="0.25">
      <c r="B30" s="17" t="s">
        <v>395</v>
      </c>
      <c r="C30" s="23" t="s">
        <v>487</v>
      </c>
      <c r="D30" s="48"/>
      <c r="E30" s="29"/>
      <c r="F30" s="36"/>
      <c r="G30" s="57"/>
      <c r="H30" s="70" t="str">
        <f t="shared" ref="H30:H34" si="9">IF(I30 &lt;&gt;"","Erreur","")</f>
        <v>Erreur</v>
      </c>
      <c r="I30" s="50" t="str">
        <f t="shared" ref="I30:I35" si="10">IF(D30="","Saisir un nombre.","")</f>
        <v>Saisir un nombre.</v>
      </c>
    </row>
    <row r="31" spans="2:9" x14ac:dyDescent="0.25">
      <c r="B31" s="17" t="s">
        <v>394</v>
      </c>
      <c r="C31" s="23" t="s">
        <v>488</v>
      </c>
      <c r="D31" s="48"/>
      <c r="E31" s="29"/>
      <c r="F31" s="36"/>
      <c r="G31" s="57"/>
      <c r="H31" s="70" t="str">
        <f t="shared" si="9"/>
        <v>Erreur</v>
      </c>
      <c r="I31" s="50" t="str">
        <f t="shared" si="10"/>
        <v>Saisir un nombre.</v>
      </c>
    </row>
    <row r="32" spans="2:9" ht="34.200000000000003" customHeight="1" x14ac:dyDescent="0.25">
      <c r="B32" s="17" t="s">
        <v>439</v>
      </c>
      <c r="C32" s="23" t="s">
        <v>489</v>
      </c>
      <c r="D32" s="48"/>
      <c r="E32" s="29"/>
      <c r="F32" s="36"/>
      <c r="G32" s="57"/>
      <c r="H32" s="70" t="str">
        <f t="shared" si="9"/>
        <v>Erreur</v>
      </c>
      <c r="I32" s="50" t="str">
        <f t="shared" si="10"/>
        <v>Saisir un nombre.</v>
      </c>
    </row>
    <row r="33" spans="2:9" x14ac:dyDescent="0.25">
      <c r="B33" s="17" t="s">
        <v>437</v>
      </c>
      <c r="C33" s="23" t="s">
        <v>490</v>
      </c>
      <c r="D33" s="48"/>
      <c r="E33" s="29"/>
      <c r="F33" s="36"/>
      <c r="G33" s="57"/>
      <c r="H33" s="70" t="str">
        <f t="shared" si="9"/>
        <v>Erreur</v>
      </c>
      <c r="I33" s="50" t="str">
        <f t="shared" si="10"/>
        <v>Saisir un nombre.</v>
      </c>
    </row>
    <row r="34" spans="2:9" ht="22.2" customHeight="1" x14ac:dyDescent="0.25">
      <c r="B34" s="17" t="s">
        <v>454</v>
      </c>
      <c r="C34" s="23" t="s">
        <v>491</v>
      </c>
      <c r="D34" s="48"/>
      <c r="E34" s="29"/>
      <c r="F34" s="36"/>
      <c r="G34" s="57"/>
      <c r="H34" s="70" t="str">
        <f t="shared" si="9"/>
        <v>Erreur</v>
      </c>
      <c r="I34" s="50" t="str">
        <f t="shared" si="10"/>
        <v>Saisir un nombre.</v>
      </c>
    </row>
    <row r="35" spans="2:9" x14ac:dyDescent="0.25">
      <c r="B35" s="17" t="s">
        <v>445</v>
      </c>
      <c r="C35" s="23" t="s">
        <v>492</v>
      </c>
      <c r="D35" s="48"/>
      <c r="E35" s="29"/>
      <c r="F35" s="36"/>
      <c r="G35" s="57"/>
      <c r="H35" s="70" t="str">
        <f t="shared" ref="H35" si="11">IF(I35 &lt;&gt;"","Erreur","")</f>
        <v>Erreur</v>
      </c>
      <c r="I35" s="50" t="str">
        <f t="shared" si="10"/>
        <v>Saisir un nombre.</v>
      </c>
    </row>
    <row r="36" spans="2:9" ht="57" customHeight="1" x14ac:dyDescent="0.25">
      <c r="B36" s="17" t="s">
        <v>446</v>
      </c>
      <c r="C36" s="31"/>
      <c r="D36" s="33"/>
      <c r="E36" s="33"/>
      <c r="F36" s="33"/>
      <c r="G36" s="33"/>
    </row>
    <row r="37" spans="2:9" x14ac:dyDescent="0.25">
      <c r="B37" s="13" t="s">
        <v>52</v>
      </c>
      <c r="C37" s="23" t="s">
        <v>494</v>
      </c>
      <c r="D37" s="29"/>
      <c r="E37" s="48"/>
      <c r="F37" s="36"/>
      <c r="G37" s="57"/>
      <c r="H37" s="70" t="str">
        <f t="shared" ref="H37:H48" si="12">IF(I37 &lt;&gt;"","Erreur","")</f>
        <v>Erreur</v>
      </c>
      <c r="I37" s="50" t="str">
        <f>IF(E37="","Saisir un pourcent (nombre entier).","")</f>
        <v>Saisir un pourcent (nombre entier).</v>
      </c>
    </row>
    <row r="38" spans="2:9" x14ac:dyDescent="0.25">
      <c r="B38" s="13" t="s">
        <v>51</v>
      </c>
      <c r="C38" s="23" t="s">
        <v>495</v>
      </c>
      <c r="D38" s="29"/>
      <c r="E38" s="48"/>
      <c r="F38" s="36"/>
      <c r="G38" s="57"/>
      <c r="H38" s="70" t="str">
        <f t="shared" si="12"/>
        <v>Erreur</v>
      </c>
      <c r="I38" s="50" t="str">
        <f t="shared" ref="I38:I47" si="13">IF(E38="","Saisir un pourcent (nombre entier).","")</f>
        <v>Saisir un pourcent (nombre entier).</v>
      </c>
    </row>
    <row r="39" spans="2:9" x14ac:dyDescent="0.25">
      <c r="B39" s="13" t="s">
        <v>3</v>
      </c>
      <c r="C39" s="23" t="s">
        <v>496</v>
      </c>
      <c r="D39" s="29"/>
      <c r="E39" s="48"/>
      <c r="F39" s="36"/>
      <c r="G39" s="57"/>
      <c r="H39" s="70" t="str">
        <f t="shared" si="12"/>
        <v>Erreur</v>
      </c>
      <c r="I39" s="50" t="str">
        <f t="shared" si="13"/>
        <v>Saisir un pourcent (nombre entier).</v>
      </c>
    </row>
    <row r="40" spans="2:9" ht="34.200000000000003" customHeight="1" x14ac:dyDescent="0.25">
      <c r="B40" s="17" t="s">
        <v>433</v>
      </c>
      <c r="C40" s="23" t="s">
        <v>497</v>
      </c>
      <c r="D40" s="29"/>
      <c r="E40" s="48"/>
      <c r="F40" s="36"/>
      <c r="G40" s="57"/>
      <c r="H40" s="70" t="str">
        <f t="shared" si="12"/>
        <v>Erreur</v>
      </c>
      <c r="I40" s="50" t="str">
        <f t="shared" si="13"/>
        <v>Saisir un pourcent (nombre entier).</v>
      </c>
    </row>
    <row r="41" spans="2:9" ht="69" customHeight="1" x14ac:dyDescent="0.25">
      <c r="B41" s="17" t="s">
        <v>593</v>
      </c>
      <c r="C41" s="23" t="s">
        <v>498</v>
      </c>
      <c r="D41" s="29"/>
      <c r="E41" s="48"/>
      <c r="F41" s="36"/>
      <c r="G41" s="57"/>
      <c r="H41" s="70" t="str">
        <f t="shared" si="12"/>
        <v>Erreur</v>
      </c>
      <c r="I41" s="50" t="str">
        <f t="shared" si="13"/>
        <v>Saisir un pourcent (nombre entier).</v>
      </c>
    </row>
    <row r="42" spans="2:9" ht="22.2" customHeight="1" x14ac:dyDescent="0.25">
      <c r="B42" s="17" t="s">
        <v>428</v>
      </c>
      <c r="C42" s="23" t="s">
        <v>499</v>
      </c>
      <c r="D42" s="29"/>
      <c r="E42" s="48"/>
      <c r="F42" s="36"/>
      <c r="G42" s="57"/>
      <c r="H42" s="70" t="str">
        <f t="shared" si="12"/>
        <v>Erreur</v>
      </c>
      <c r="I42" s="50" t="str">
        <f t="shared" si="13"/>
        <v>Saisir un pourcent (nombre entier).</v>
      </c>
    </row>
    <row r="43" spans="2:9" ht="22.2" customHeight="1" x14ac:dyDescent="0.25">
      <c r="B43" s="17" t="s">
        <v>429</v>
      </c>
      <c r="C43" s="23" t="s">
        <v>500</v>
      </c>
      <c r="D43" s="29"/>
      <c r="E43" s="48"/>
      <c r="F43" s="36"/>
      <c r="G43" s="57"/>
      <c r="H43" s="70" t="str">
        <f t="shared" si="12"/>
        <v>Erreur</v>
      </c>
      <c r="I43" s="50" t="str">
        <f t="shared" si="13"/>
        <v>Saisir un pourcent (nombre entier).</v>
      </c>
    </row>
    <row r="44" spans="2:9" ht="22.2" customHeight="1" x14ac:dyDescent="0.25">
      <c r="B44" s="17" t="s">
        <v>430</v>
      </c>
      <c r="C44" s="23" t="s">
        <v>501</v>
      </c>
      <c r="D44" s="29"/>
      <c r="E44" s="48"/>
      <c r="F44" s="36"/>
      <c r="G44" s="57"/>
      <c r="H44" s="70" t="str">
        <f t="shared" si="12"/>
        <v>Erreur</v>
      </c>
      <c r="I44" s="50" t="str">
        <f t="shared" si="13"/>
        <v>Saisir un pourcent (nombre entier).</v>
      </c>
    </row>
    <row r="45" spans="2:9" ht="22.2" customHeight="1" x14ac:dyDescent="0.25">
      <c r="B45" s="17" t="s">
        <v>431</v>
      </c>
      <c r="C45" s="23" t="s">
        <v>502</v>
      </c>
      <c r="D45" s="29"/>
      <c r="E45" s="48"/>
      <c r="F45" s="36"/>
      <c r="G45" s="57"/>
      <c r="H45" s="70" t="str">
        <f t="shared" si="12"/>
        <v>Erreur</v>
      </c>
      <c r="I45" s="50" t="str">
        <f t="shared" si="13"/>
        <v>Saisir un pourcent (nombre entier).</v>
      </c>
    </row>
    <row r="46" spans="2:9" ht="22.2" customHeight="1" x14ac:dyDescent="0.25">
      <c r="B46" s="17" t="s">
        <v>432</v>
      </c>
      <c r="C46" s="23" t="s">
        <v>503</v>
      </c>
      <c r="D46" s="29"/>
      <c r="E46" s="48"/>
      <c r="F46" s="36"/>
      <c r="G46" s="57"/>
      <c r="H46" s="70" t="str">
        <f t="shared" si="12"/>
        <v>Erreur</v>
      </c>
      <c r="I46" s="50" t="str">
        <f t="shared" si="13"/>
        <v>Saisir un pourcent (nombre entier).</v>
      </c>
    </row>
    <row r="47" spans="2:9" ht="34.200000000000003" customHeight="1" x14ac:dyDescent="0.25">
      <c r="B47" s="17" t="s">
        <v>425</v>
      </c>
      <c r="C47" s="23" t="s">
        <v>504</v>
      </c>
      <c r="D47" s="29"/>
      <c r="E47" s="48"/>
      <c r="F47" s="36"/>
      <c r="G47" s="57"/>
      <c r="H47" s="70" t="str">
        <f t="shared" si="12"/>
        <v>Erreur</v>
      </c>
      <c r="I47" s="50" t="str">
        <f t="shared" si="13"/>
        <v>Saisir un pourcent (nombre entier).</v>
      </c>
    </row>
    <row r="48" spans="2:9" ht="22.2" customHeight="1" x14ac:dyDescent="0.25">
      <c r="B48" s="17" t="s">
        <v>314</v>
      </c>
      <c r="C48" s="23" t="s">
        <v>505</v>
      </c>
      <c r="D48" s="48"/>
      <c r="E48" s="29"/>
      <c r="F48" s="36"/>
      <c r="G48" s="57"/>
      <c r="H48" s="70" t="str">
        <f t="shared" si="12"/>
        <v>Erreur</v>
      </c>
      <c r="I48" s="50" t="str">
        <f t="shared" ref="I48" si="14">IF(D48="","Saisir un nombre.","")</f>
        <v>Saisir un nombre.</v>
      </c>
    </row>
    <row r="49" spans="2:9" x14ac:dyDescent="0.25">
      <c r="B49" s="17" t="s">
        <v>316</v>
      </c>
      <c r="C49" s="23" t="s">
        <v>506</v>
      </c>
      <c r="D49" s="29"/>
      <c r="E49" s="48"/>
      <c r="F49" s="36"/>
      <c r="G49" s="57"/>
      <c r="H49" s="70" t="str">
        <f t="shared" ref="H49" si="15">IF(I49 &lt;&gt;"","Erreur","")</f>
        <v>Erreur</v>
      </c>
      <c r="I49" s="50" t="str">
        <f>IF(E49="","Saisir un pourcent (nombre entier).","")</f>
        <v>Saisir un pourcent (nombre entier).</v>
      </c>
    </row>
    <row r="50" spans="2:9" ht="57" customHeight="1" x14ac:dyDescent="0.25">
      <c r="B50" s="17" t="s">
        <v>462</v>
      </c>
      <c r="C50" s="31"/>
      <c r="D50" s="33"/>
      <c r="E50" s="33"/>
      <c r="F50" s="33"/>
      <c r="G50" s="33"/>
    </row>
    <row r="51" spans="2:9" ht="22.2" customHeight="1" x14ac:dyDescent="0.25">
      <c r="B51" s="13" t="s">
        <v>44</v>
      </c>
      <c r="C51" s="23" t="s">
        <v>507</v>
      </c>
      <c r="D51" s="29"/>
      <c r="E51" s="48"/>
      <c r="F51" s="36"/>
      <c r="G51" s="57"/>
      <c r="H51" s="70" t="str">
        <f t="shared" ref="H51:H61" si="16">IF(I51 &lt;&gt;"","Erreur","")</f>
        <v>Erreur</v>
      </c>
      <c r="I51" s="50" t="str">
        <f t="shared" ref="I51:I59" si="17">IF(E51="","Saisir un pourcent (nombre entier).","")</f>
        <v>Saisir un pourcent (nombre entier).</v>
      </c>
    </row>
    <row r="52" spans="2:9" ht="22.2" customHeight="1" x14ac:dyDescent="0.25">
      <c r="B52" s="13" t="s">
        <v>43</v>
      </c>
      <c r="C52" s="23" t="s">
        <v>508</v>
      </c>
      <c r="D52" s="29"/>
      <c r="E52" s="48"/>
      <c r="F52" s="36"/>
      <c r="G52" s="57"/>
      <c r="H52" s="70" t="str">
        <f t="shared" si="16"/>
        <v>Erreur</v>
      </c>
      <c r="I52" s="50" t="str">
        <f t="shared" si="17"/>
        <v>Saisir un pourcent (nombre entier).</v>
      </c>
    </row>
    <row r="53" spans="2:9" x14ac:dyDescent="0.25">
      <c r="B53" s="13" t="s">
        <v>55</v>
      </c>
      <c r="C53" s="23" t="s">
        <v>509</v>
      </c>
      <c r="D53" s="29"/>
      <c r="E53" s="48"/>
      <c r="F53" s="36"/>
      <c r="G53" s="57"/>
      <c r="H53" s="70" t="str">
        <f t="shared" si="16"/>
        <v>Erreur</v>
      </c>
      <c r="I53" s="50" t="str">
        <f t="shared" si="17"/>
        <v>Saisir un pourcent (nombre entier).</v>
      </c>
    </row>
    <row r="54" spans="2:9" ht="22.2" customHeight="1" x14ac:dyDescent="0.25">
      <c r="B54" s="13" t="s">
        <v>45</v>
      </c>
      <c r="C54" s="23" t="s">
        <v>510</v>
      </c>
      <c r="D54" s="29"/>
      <c r="E54" s="48"/>
      <c r="F54" s="36"/>
      <c r="G54" s="57"/>
      <c r="H54" s="70" t="str">
        <f t="shared" si="16"/>
        <v>Erreur</v>
      </c>
      <c r="I54" s="50" t="str">
        <f t="shared" si="17"/>
        <v>Saisir un pourcent (nombre entier).</v>
      </c>
    </row>
    <row r="55" spans="2:9" ht="45" customHeight="1" x14ac:dyDescent="0.25">
      <c r="B55" s="13" t="s">
        <v>53</v>
      </c>
      <c r="C55" s="23" t="s">
        <v>511</v>
      </c>
      <c r="D55" s="29"/>
      <c r="E55" s="48"/>
      <c r="F55" s="36"/>
      <c r="G55" s="57"/>
      <c r="H55" s="70" t="str">
        <f t="shared" si="16"/>
        <v>Erreur</v>
      </c>
      <c r="I55" s="50" t="str">
        <f t="shared" si="17"/>
        <v>Saisir un pourcent (nombre entier).</v>
      </c>
    </row>
    <row r="56" spans="2:9" ht="34.200000000000003" customHeight="1" x14ac:dyDescent="0.25">
      <c r="B56" s="13" t="s">
        <v>2</v>
      </c>
      <c r="C56" s="23" t="s">
        <v>512</v>
      </c>
      <c r="D56" s="29"/>
      <c r="E56" s="48"/>
      <c r="F56" s="36"/>
      <c r="G56" s="57"/>
      <c r="H56" s="70" t="str">
        <f t="shared" si="16"/>
        <v>Erreur</v>
      </c>
      <c r="I56" s="50" t="str">
        <f t="shared" si="17"/>
        <v>Saisir un pourcent (nombre entier).</v>
      </c>
    </row>
    <row r="57" spans="2:9" ht="57" customHeight="1" x14ac:dyDescent="0.25">
      <c r="B57" s="13" t="s">
        <v>54</v>
      </c>
      <c r="C57" s="23" t="s">
        <v>513</v>
      </c>
      <c r="D57" s="29"/>
      <c r="E57" s="48"/>
      <c r="F57" s="36"/>
      <c r="G57" s="57"/>
      <c r="H57" s="70" t="str">
        <f t="shared" si="16"/>
        <v>Erreur</v>
      </c>
      <c r="I57" s="50" t="str">
        <f t="shared" si="17"/>
        <v>Saisir un pourcent (nombre entier).</v>
      </c>
    </row>
    <row r="58" spans="2:9" x14ac:dyDescent="0.25">
      <c r="B58" s="13" t="s">
        <v>58</v>
      </c>
      <c r="C58" s="23" t="s">
        <v>514</v>
      </c>
      <c r="D58" s="29"/>
      <c r="E58" s="48"/>
      <c r="F58" s="36"/>
      <c r="G58" s="57"/>
      <c r="H58" s="70" t="str">
        <f t="shared" si="16"/>
        <v>Erreur</v>
      </c>
      <c r="I58" s="50" t="str">
        <f t="shared" si="17"/>
        <v>Saisir un pourcent (nombre entier).</v>
      </c>
    </row>
    <row r="59" spans="2:9" ht="22.2" customHeight="1" x14ac:dyDescent="0.25">
      <c r="B59" s="13" t="s">
        <v>49</v>
      </c>
      <c r="C59" s="23" t="s">
        <v>515</v>
      </c>
      <c r="D59" s="29"/>
      <c r="E59" s="48"/>
      <c r="F59" s="36"/>
      <c r="G59" s="57"/>
      <c r="H59" s="70" t="str">
        <f t="shared" si="16"/>
        <v>Erreur</v>
      </c>
      <c r="I59" s="50" t="str">
        <f t="shared" si="17"/>
        <v>Saisir un pourcent (nombre entier).</v>
      </c>
    </row>
    <row r="60" spans="2:9" ht="22.2" customHeight="1" x14ac:dyDescent="0.25">
      <c r="B60" s="17" t="s">
        <v>443</v>
      </c>
      <c r="C60" s="23" t="s">
        <v>516</v>
      </c>
      <c r="D60" s="48"/>
      <c r="E60" s="29"/>
      <c r="F60" s="36"/>
      <c r="G60" s="57"/>
      <c r="H60" s="70" t="str">
        <f t="shared" si="16"/>
        <v>Erreur</v>
      </c>
      <c r="I60" s="50" t="str">
        <f t="shared" ref="I60:I61" si="18">IF(D60="","Saisir un nombre.","")</f>
        <v>Saisir un nombre.</v>
      </c>
    </row>
    <row r="61" spans="2:9" ht="22.2" customHeight="1" x14ac:dyDescent="0.25">
      <c r="B61" s="17" t="s">
        <v>444</v>
      </c>
      <c r="C61" s="23" t="s">
        <v>517</v>
      </c>
      <c r="D61" s="48"/>
      <c r="E61" s="29"/>
      <c r="F61" s="36"/>
      <c r="G61" s="57"/>
      <c r="H61" s="70" t="str">
        <f t="shared" si="16"/>
        <v>Erreur</v>
      </c>
      <c r="I61" s="50" t="str">
        <f t="shared" si="18"/>
        <v>Saisir un nombre.</v>
      </c>
    </row>
    <row r="62" spans="2:9" x14ac:dyDescent="0.25">
      <c r="B62" s="17" t="s">
        <v>133</v>
      </c>
      <c r="C62" s="27"/>
      <c r="D62" s="29"/>
      <c r="E62" s="29"/>
      <c r="F62" s="36"/>
      <c r="G62" s="32"/>
    </row>
    <row r="63" spans="2:9" ht="34.200000000000003" customHeight="1" x14ac:dyDescent="0.25">
      <c r="B63" s="17" t="s">
        <v>251</v>
      </c>
      <c r="C63" s="27"/>
      <c r="D63" s="29"/>
      <c r="E63" s="29"/>
      <c r="F63" s="36"/>
      <c r="G63" s="32"/>
    </row>
    <row r="64" spans="2:9" x14ac:dyDescent="0.25">
      <c r="B64" s="17" t="s">
        <v>48</v>
      </c>
      <c r="C64" s="23" t="s">
        <v>518</v>
      </c>
      <c r="D64" s="48"/>
      <c r="E64" s="29"/>
      <c r="F64" s="36"/>
      <c r="G64" s="57"/>
      <c r="H64" s="70" t="str">
        <f t="shared" ref="H64:H69" si="19">IF(I64 &lt;&gt;"","Erreur","")</f>
        <v>Erreur</v>
      </c>
      <c r="I64" s="50" t="str">
        <f t="shared" ref="I64:I72" si="20">IF(D64="","Saisir un nombre.","")</f>
        <v>Saisir un nombre.</v>
      </c>
    </row>
    <row r="65" spans="2:9" ht="34.200000000000003" customHeight="1" x14ac:dyDescent="0.25">
      <c r="B65" s="13" t="s">
        <v>6</v>
      </c>
      <c r="C65" s="23" t="s">
        <v>519</v>
      </c>
      <c r="D65" s="48"/>
      <c r="E65" s="29"/>
      <c r="F65" s="36"/>
      <c r="G65" s="57"/>
      <c r="H65" s="70" t="str">
        <f t="shared" si="19"/>
        <v>Erreur</v>
      </c>
      <c r="I65" s="50" t="str">
        <f>IF(D65="","Saisir un nombre.",IF(D65&gt;D64,"Le nombre saisi ne peut être supérieur à la réponse de la question 8.380.",""))</f>
        <v>Saisir un nombre.</v>
      </c>
    </row>
    <row r="66" spans="2:9" ht="22.2" customHeight="1" x14ac:dyDescent="0.25">
      <c r="B66" s="13" t="s">
        <v>8</v>
      </c>
      <c r="C66" s="23" t="s">
        <v>520</v>
      </c>
      <c r="D66" s="48"/>
      <c r="E66" s="29"/>
      <c r="F66" s="36"/>
      <c r="G66" s="57"/>
      <c r="H66" s="70" t="str">
        <f t="shared" si="19"/>
        <v>Erreur</v>
      </c>
      <c r="I66" s="50" t="str">
        <f>IF(D66="","Saisir un nombre.",IF(D66&gt;D64,"Le nombre saisi ne peut être supérieur à la réponse de la question 8.380.",""))</f>
        <v>Saisir un nombre.</v>
      </c>
    </row>
    <row r="67" spans="2:9" ht="22.2" customHeight="1" x14ac:dyDescent="0.25">
      <c r="B67" s="13" t="s">
        <v>7</v>
      </c>
      <c r="C67" s="23" t="s">
        <v>521</v>
      </c>
      <c r="D67" s="48"/>
      <c r="E67" s="29"/>
      <c r="F67" s="36"/>
      <c r="G67" s="57"/>
      <c r="H67" s="70" t="str">
        <f t="shared" si="19"/>
        <v>Erreur</v>
      </c>
      <c r="I67" s="50" t="str">
        <f>IF(D67="","Saisir un nombre.",IF(D67&gt;D64,"Le nombre saisi ne peut être supérieur à la réponse de la question 8.380.",""))</f>
        <v>Saisir un nombre.</v>
      </c>
    </row>
    <row r="68" spans="2:9" ht="22.2" customHeight="1" x14ac:dyDescent="0.25">
      <c r="B68" s="13" t="s">
        <v>9</v>
      </c>
      <c r="C68" s="23" t="s">
        <v>522</v>
      </c>
      <c r="D68" s="48"/>
      <c r="E68" s="29"/>
      <c r="F68" s="36"/>
      <c r="G68" s="57"/>
      <c r="H68" s="70" t="str">
        <f t="shared" si="19"/>
        <v>Erreur</v>
      </c>
      <c r="I68" s="50" t="str">
        <f>IF(D68="","Saisir un nombre.",IF(D68&gt;D64,"Le nombre saisi ne peut être supérieur à la réponse de la question 8.380.",""))</f>
        <v>Saisir un nombre.</v>
      </c>
    </row>
    <row r="69" spans="2:9" ht="22.2" customHeight="1" x14ac:dyDescent="0.25">
      <c r="B69" s="17" t="s">
        <v>47</v>
      </c>
      <c r="C69" s="23" t="s">
        <v>523</v>
      </c>
      <c r="D69" s="48"/>
      <c r="E69" s="29"/>
      <c r="F69" s="36"/>
      <c r="G69" s="57"/>
      <c r="H69" s="70" t="str">
        <f t="shared" si="19"/>
        <v>Erreur</v>
      </c>
      <c r="I69" s="50" t="str">
        <f t="shared" si="20"/>
        <v>Saisir un nombre.</v>
      </c>
    </row>
    <row r="70" spans="2:9" x14ac:dyDescent="0.25">
      <c r="B70" s="93" t="s">
        <v>46</v>
      </c>
      <c r="C70" s="23" t="s">
        <v>531</v>
      </c>
      <c r="D70" s="29"/>
      <c r="E70" s="29"/>
      <c r="F70" s="58"/>
      <c r="G70" s="57"/>
      <c r="H70" s="70" t="str">
        <f t="shared" ref="H70" si="21">IF(I70 &lt;&gt;"","Erreur","")</f>
        <v>Erreur</v>
      </c>
      <c r="I70" s="50" t="str">
        <f>IF(F70="","Saisir un montant.","")</f>
        <v>Saisir un montant.</v>
      </c>
    </row>
    <row r="71" spans="2:9" ht="22.2" customHeight="1" x14ac:dyDescent="0.25">
      <c r="B71" s="17" t="s">
        <v>426</v>
      </c>
      <c r="C71" s="23" t="s">
        <v>532</v>
      </c>
      <c r="D71" s="48"/>
      <c r="E71" s="29"/>
      <c r="F71" s="36"/>
      <c r="G71" s="57"/>
      <c r="H71" s="70" t="str">
        <f t="shared" ref="H71:H72" si="22">IF(I71 &lt;&gt;"","Erreur","")</f>
        <v>Erreur</v>
      </c>
      <c r="I71" s="50" t="str">
        <f t="shared" si="20"/>
        <v>Saisir un nombre.</v>
      </c>
    </row>
    <row r="72" spans="2:9" ht="22.2" customHeight="1" x14ac:dyDescent="0.25">
      <c r="B72" s="17" t="s">
        <v>427</v>
      </c>
      <c r="C72" s="23" t="s">
        <v>533</v>
      </c>
      <c r="D72" s="48"/>
      <c r="E72" s="29"/>
      <c r="F72" s="36"/>
      <c r="G72" s="57"/>
      <c r="H72" s="70" t="str">
        <f t="shared" si="22"/>
        <v>Erreur</v>
      </c>
      <c r="I72" s="50" t="str">
        <f t="shared" si="20"/>
        <v>Saisir un nombre.</v>
      </c>
    </row>
    <row r="73" spans="2:9" ht="34.200000000000003" customHeight="1" x14ac:dyDescent="0.25">
      <c r="B73" s="17" t="s">
        <v>453</v>
      </c>
      <c r="C73" s="31"/>
      <c r="D73" s="33"/>
      <c r="E73" s="33"/>
      <c r="F73" s="33"/>
      <c r="G73" s="33"/>
    </row>
    <row r="74" spans="2:9" ht="45" customHeight="1" x14ac:dyDescent="0.25">
      <c r="B74" s="13" t="s">
        <v>71</v>
      </c>
      <c r="C74" s="23" t="s">
        <v>534</v>
      </c>
      <c r="D74" s="48"/>
      <c r="E74" s="29"/>
      <c r="F74" s="36"/>
      <c r="G74" s="57"/>
      <c r="H74" s="70" t="str">
        <f t="shared" ref="H74:H77" si="23">IF(I74 &lt;&gt;"","Erreur","")</f>
        <v>Erreur</v>
      </c>
      <c r="I74" s="50" t="str">
        <f t="shared" ref="I74:I77" si="24">IF(D74="","Saisir un nombre.","")</f>
        <v>Saisir un nombre.</v>
      </c>
    </row>
    <row r="75" spans="2:9" ht="22.2" customHeight="1" x14ac:dyDescent="0.25">
      <c r="B75" s="13" t="s">
        <v>72</v>
      </c>
      <c r="C75" s="23" t="s">
        <v>535</v>
      </c>
      <c r="D75" s="48"/>
      <c r="E75" s="29"/>
      <c r="F75" s="36"/>
      <c r="G75" s="57"/>
      <c r="H75" s="70" t="str">
        <f t="shared" si="23"/>
        <v>Erreur</v>
      </c>
      <c r="I75" s="50" t="str">
        <f t="shared" si="24"/>
        <v>Saisir un nombre.</v>
      </c>
    </row>
    <row r="76" spans="2:9" ht="34.200000000000003" customHeight="1" x14ac:dyDescent="0.25">
      <c r="B76" s="17" t="s">
        <v>452</v>
      </c>
      <c r="C76" s="23" t="s">
        <v>536</v>
      </c>
      <c r="D76" s="48"/>
      <c r="E76" s="29"/>
      <c r="F76" s="36"/>
      <c r="G76" s="57"/>
      <c r="H76" s="70" t="str">
        <f t="shared" si="23"/>
        <v>Erreur</v>
      </c>
      <c r="I76" s="50" t="str">
        <f t="shared" si="24"/>
        <v>Saisir un nombre.</v>
      </c>
    </row>
    <row r="77" spans="2:9" ht="45" customHeight="1" x14ac:dyDescent="0.25">
      <c r="B77" s="17" t="s">
        <v>451</v>
      </c>
      <c r="C77" s="23" t="s">
        <v>537</v>
      </c>
      <c r="D77" s="48"/>
      <c r="E77" s="29"/>
      <c r="F77" s="36"/>
      <c r="G77" s="57"/>
      <c r="H77" s="70" t="str">
        <f t="shared" si="23"/>
        <v>Erreur</v>
      </c>
      <c r="I77" s="50" t="str">
        <f t="shared" si="24"/>
        <v>Saisir un nombre.</v>
      </c>
    </row>
    <row r="78" spans="2:9" x14ac:dyDescent="0.25">
      <c r="B78" s="17" t="s">
        <v>137</v>
      </c>
      <c r="C78" s="27"/>
      <c r="D78" s="29"/>
      <c r="E78" s="29"/>
      <c r="F78" s="36"/>
      <c r="G78" s="32"/>
    </row>
    <row r="79" spans="2:9" ht="22.2" customHeight="1" x14ac:dyDescent="0.25">
      <c r="B79" s="17" t="s">
        <v>458</v>
      </c>
      <c r="C79" s="23" t="s">
        <v>538</v>
      </c>
      <c r="D79" s="48"/>
      <c r="E79" s="29"/>
      <c r="F79" s="36"/>
      <c r="G79" s="57"/>
      <c r="H79" s="70" t="str">
        <f t="shared" ref="H79" si="25">IF(I79 &lt;&gt;"","Erreur","")</f>
        <v>Erreur</v>
      </c>
      <c r="I79" s="50" t="str">
        <f t="shared" ref="I79" si="26">IF(D79="","Saisir un nombre.","")</f>
        <v>Saisir un nombre.</v>
      </c>
    </row>
    <row r="80" spans="2:9" x14ac:dyDescent="0.25">
      <c r="B80" s="17" t="s">
        <v>132</v>
      </c>
      <c r="C80" s="27"/>
      <c r="D80" s="29"/>
      <c r="E80" s="29"/>
      <c r="F80" s="36"/>
      <c r="G80" s="32"/>
    </row>
    <row r="81" spans="2:9" x14ac:dyDescent="0.25">
      <c r="B81" s="17" t="s">
        <v>266</v>
      </c>
      <c r="C81" s="31"/>
      <c r="D81" s="33"/>
      <c r="E81" s="33"/>
      <c r="F81" s="33"/>
      <c r="G81" s="33"/>
    </row>
    <row r="82" spans="2:9" x14ac:dyDescent="0.25">
      <c r="B82" s="13" t="s">
        <v>390</v>
      </c>
      <c r="C82" s="23" t="s">
        <v>539</v>
      </c>
      <c r="D82" s="48"/>
      <c r="E82" s="29"/>
      <c r="F82" s="36"/>
      <c r="G82" s="57"/>
      <c r="H82" s="70" t="str">
        <f t="shared" ref="H82:H83" si="27">IF(I82 &lt;&gt;"","Erreur","")</f>
        <v>Erreur</v>
      </c>
      <c r="I82" s="50" t="str">
        <f t="shared" ref="I82" si="28">IF(D82="","Saisir un nombre.","")</f>
        <v>Saisir un nombre.</v>
      </c>
    </row>
    <row r="83" spans="2:9" x14ac:dyDescent="0.25">
      <c r="B83" s="13" t="s">
        <v>373</v>
      </c>
      <c r="C83" s="23" t="s">
        <v>540</v>
      </c>
      <c r="D83" s="29"/>
      <c r="E83" s="29"/>
      <c r="F83" s="58"/>
      <c r="G83" s="57"/>
      <c r="H83" s="70" t="str">
        <f t="shared" si="27"/>
        <v>Erreur</v>
      </c>
      <c r="I83" s="50" t="str">
        <f>IF(F83="","Saisir un montant.","")</f>
        <v>Saisir un montant.</v>
      </c>
    </row>
    <row r="84" spans="2:9" ht="22.2" customHeight="1" x14ac:dyDescent="0.25">
      <c r="B84" s="17" t="s">
        <v>559</v>
      </c>
      <c r="C84" s="31"/>
      <c r="D84" s="33"/>
      <c r="E84" s="33"/>
      <c r="F84" s="33"/>
      <c r="G84" s="33"/>
    </row>
    <row r="85" spans="2:9" x14ac:dyDescent="0.25">
      <c r="B85" s="13" t="s">
        <v>391</v>
      </c>
      <c r="C85" s="23" t="s">
        <v>541</v>
      </c>
      <c r="D85" s="48"/>
      <c r="E85" s="29"/>
      <c r="F85" s="36"/>
      <c r="G85" s="57"/>
      <c r="H85" s="70" t="str">
        <f t="shared" ref="H85:H86" si="29">IF(I85 &lt;&gt;"","Erreur","")</f>
        <v>Erreur</v>
      </c>
      <c r="I85" s="50" t="str">
        <f t="shared" ref="I85" si="30">IF(D85="","Saisir un nombre.","")</f>
        <v>Saisir un nombre.</v>
      </c>
    </row>
    <row r="86" spans="2:9" x14ac:dyDescent="0.25">
      <c r="B86" s="13" t="s">
        <v>374</v>
      </c>
      <c r="C86" s="23" t="s">
        <v>542</v>
      </c>
      <c r="D86" s="29"/>
      <c r="E86" s="29"/>
      <c r="F86" s="58"/>
      <c r="G86" s="57"/>
      <c r="H86" s="70" t="str">
        <f t="shared" si="29"/>
        <v>Erreur</v>
      </c>
      <c r="I86" s="50" t="str">
        <f>IF(F86="","Saisir un montant.","")</f>
        <v>Saisir un montant.</v>
      </c>
    </row>
    <row r="87" spans="2:9" ht="22.2" customHeight="1" x14ac:dyDescent="0.25">
      <c r="B87" s="17" t="s">
        <v>136</v>
      </c>
      <c r="C87" s="27"/>
      <c r="D87" s="29"/>
      <c r="E87" s="29"/>
      <c r="F87" s="36"/>
      <c r="G87" s="32"/>
    </row>
    <row r="88" spans="2:9" ht="22.2" customHeight="1" x14ac:dyDescent="0.25">
      <c r="B88" s="17" t="s">
        <v>441</v>
      </c>
      <c r="C88" s="23" t="s">
        <v>543</v>
      </c>
      <c r="D88" s="48"/>
      <c r="E88" s="29"/>
      <c r="F88" s="36"/>
      <c r="G88" s="57"/>
      <c r="H88" s="70" t="str">
        <f t="shared" ref="H88:H89" si="31">IF(I88 &lt;&gt;"","Erreur","")</f>
        <v>Erreur</v>
      </c>
      <c r="I88" s="50" t="str">
        <f t="shared" ref="I88" si="32">IF(D88="","Saisir un nombre.","")</f>
        <v>Saisir un nombre.</v>
      </c>
    </row>
    <row r="89" spans="2:9" x14ac:dyDescent="0.25">
      <c r="B89" s="17" t="s">
        <v>802</v>
      </c>
      <c r="C89" s="23" t="s">
        <v>544</v>
      </c>
      <c r="D89" s="29"/>
      <c r="E89" s="29"/>
      <c r="F89" s="58"/>
      <c r="G89" s="57"/>
      <c r="H89" s="70" t="str">
        <f t="shared" si="31"/>
        <v>Erreur</v>
      </c>
      <c r="I89" s="50" t="str">
        <f>IF(F89="","Saisir un montant.","")</f>
        <v>Saisir un montant.</v>
      </c>
    </row>
    <row r="90" spans="2:9" ht="34.200000000000003" customHeight="1" x14ac:dyDescent="0.25">
      <c r="B90" s="17" t="s">
        <v>455</v>
      </c>
      <c r="C90" s="23" t="s">
        <v>545</v>
      </c>
      <c r="D90" s="48"/>
      <c r="E90" s="29"/>
      <c r="F90" s="36"/>
      <c r="G90" s="57"/>
      <c r="H90" s="70" t="str">
        <f t="shared" ref="H90" si="33">IF(I90 &lt;&gt;"","Erreur","")</f>
        <v>Erreur</v>
      </c>
      <c r="I90" s="50" t="str">
        <f t="shared" ref="I90" si="34">IF(D90="","Saisir un nombre.","")</f>
        <v>Saisir un nombre.</v>
      </c>
    </row>
    <row r="91" spans="2:9" ht="22.2" customHeight="1" x14ac:dyDescent="0.25">
      <c r="B91" s="17" t="s">
        <v>438</v>
      </c>
      <c r="C91" s="31"/>
      <c r="D91" s="33"/>
      <c r="E91" s="33"/>
      <c r="F91" s="33"/>
      <c r="G91" s="33"/>
    </row>
    <row r="92" spans="2:9" x14ac:dyDescent="0.25">
      <c r="B92" s="13" t="s">
        <v>60</v>
      </c>
      <c r="C92" s="23" t="s">
        <v>546</v>
      </c>
      <c r="D92" s="48"/>
      <c r="E92" s="29"/>
      <c r="F92" s="36"/>
      <c r="G92" s="57"/>
      <c r="H92" s="70" t="str">
        <f t="shared" ref="H92:H95" si="35">IF(I92 &lt;&gt;"","Erreur","")</f>
        <v>Erreur</v>
      </c>
      <c r="I92" s="50" t="str">
        <f t="shared" ref="I92:I95" si="36">IF(D92="","Saisir un nombre.","")</f>
        <v>Saisir un nombre.</v>
      </c>
    </row>
    <row r="93" spans="2:9" x14ac:dyDescent="0.25">
      <c r="B93" s="13" t="s">
        <v>59</v>
      </c>
      <c r="C93" s="23" t="s">
        <v>547</v>
      </c>
      <c r="D93" s="48"/>
      <c r="E93" s="29"/>
      <c r="F93" s="36"/>
      <c r="G93" s="57"/>
      <c r="H93" s="70" t="str">
        <f t="shared" si="35"/>
        <v>Erreur</v>
      </c>
      <c r="I93" s="50" t="str">
        <f t="shared" si="36"/>
        <v>Saisir un nombre.</v>
      </c>
    </row>
    <row r="94" spans="2:9" ht="22.2" customHeight="1" x14ac:dyDescent="0.25">
      <c r="B94" s="17" t="s">
        <v>436</v>
      </c>
      <c r="C94" s="23" t="s">
        <v>548</v>
      </c>
      <c r="D94" s="48"/>
      <c r="E94" s="29"/>
      <c r="F94" s="36"/>
      <c r="G94" s="57"/>
      <c r="H94" s="70" t="str">
        <f t="shared" si="35"/>
        <v>Erreur</v>
      </c>
      <c r="I94" s="50" t="str">
        <f t="shared" si="36"/>
        <v>Saisir un nombre.</v>
      </c>
    </row>
    <row r="95" spans="2:9" ht="34.200000000000003" customHeight="1" x14ac:dyDescent="0.25">
      <c r="B95" s="19" t="s">
        <v>442</v>
      </c>
      <c r="C95" s="24" t="s">
        <v>549</v>
      </c>
      <c r="D95" s="49"/>
      <c r="E95" s="30"/>
      <c r="F95" s="8"/>
      <c r="G95" s="44"/>
      <c r="H95" s="70" t="str">
        <f t="shared" si="35"/>
        <v>Erreur</v>
      </c>
      <c r="I95" s="50" t="str">
        <f t="shared" si="36"/>
        <v>Saisir un nombre.</v>
      </c>
    </row>
  </sheetData>
  <sheetProtection algorithmName="SHA-512" hashValue="mxnz+C0zHC8NkqhdqzE7c5u2o1rtvTIrNpL0ELj+mT2XDVh/VKxxPeE6XDwCGDHC0Am3e5lUb3+WjZqosHUDwg==" saltValue="iMyLs8BQ+F0dQ77UNEdLOQ==" spinCount="100000" sheet="1" objects="1" scenarios="1" selectLockedCells="1"/>
  <mergeCells count="3">
    <mergeCell ref="B8:E8"/>
    <mergeCell ref="D9:F9"/>
    <mergeCell ref="G9:G10"/>
  </mergeCells>
  <conditionalFormatting sqref="H3">
    <cfRule type="expression" dxfId="31" priority="36">
      <formula>J3&gt;0</formula>
    </cfRule>
  </conditionalFormatting>
  <conditionalFormatting sqref="I3">
    <cfRule type="expression" dxfId="30" priority="35">
      <formula>J3&gt;0</formula>
    </cfRule>
  </conditionalFormatting>
  <conditionalFormatting sqref="D13">
    <cfRule type="expression" dxfId="29" priority="34">
      <formula>H13="Erreur"</formula>
    </cfRule>
  </conditionalFormatting>
  <conditionalFormatting sqref="D14:D17">
    <cfRule type="expression" dxfId="28" priority="33">
      <formula>H14="Erreur"</formula>
    </cfRule>
  </conditionalFormatting>
  <conditionalFormatting sqref="D18:D20">
    <cfRule type="expression" dxfId="27" priority="32">
      <formula>H18="Erreur"</formula>
    </cfRule>
  </conditionalFormatting>
  <conditionalFormatting sqref="D21:D23">
    <cfRule type="expression" dxfId="26" priority="29">
      <formula>H21="Erreur"</formula>
    </cfRule>
  </conditionalFormatting>
  <conditionalFormatting sqref="D24">
    <cfRule type="expression" dxfId="25" priority="28">
      <formula>H24="Erreur"</formula>
    </cfRule>
  </conditionalFormatting>
  <conditionalFormatting sqref="D27:D28">
    <cfRule type="expression" dxfId="24" priority="27">
      <formula>H27="Erreur"</formula>
    </cfRule>
  </conditionalFormatting>
  <conditionalFormatting sqref="D30:D35">
    <cfRule type="expression" dxfId="23" priority="26">
      <formula>H30="Erreur"</formula>
    </cfRule>
  </conditionalFormatting>
  <conditionalFormatting sqref="E26">
    <cfRule type="expression" dxfId="22" priority="25">
      <formula>H26="Erreur"</formula>
    </cfRule>
  </conditionalFormatting>
  <conditionalFormatting sqref="D48">
    <cfRule type="expression" dxfId="21" priority="21">
      <formula>H48="Erreur"</formula>
    </cfRule>
  </conditionalFormatting>
  <conditionalFormatting sqref="D60:D61">
    <cfRule type="expression" dxfId="20" priority="20">
      <formula>H60="Erreur"</formula>
    </cfRule>
  </conditionalFormatting>
  <conditionalFormatting sqref="D64:D69">
    <cfRule type="expression" dxfId="19" priority="19">
      <formula>H64="Erreur"</formula>
    </cfRule>
  </conditionalFormatting>
  <conditionalFormatting sqref="D71:D72">
    <cfRule type="expression" dxfId="18" priority="18">
      <formula>H71="Erreur"</formula>
    </cfRule>
  </conditionalFormatting>
  <conditionalFormatting sqref="D74:D77">
    <cfRule type="expression" dxfId="17" priority="17">
      <formula>H74="Erreur"</formula>
    </cfRule>
  </conditionalFormatting>
  <conditionalFormatting sqref="D79">
    <cfRule type="expression" dxfId="16" priority="15">
      <formula>H79="Erreur"</formula>
    </cfRule>
  </conditionalFormatting>
  <conditionalFormatting sqref="D82">
    <cfRule type="expression" dxfId="15" priority="14">
      <formula>H82="Erreur"</formula>
    </cfRule>
  </conditionalFormatting>
  <conditionalFormatting sqref="D85">
    <cfRule type="expression" dxfId="14" priority="13">
      <formula>H85="Erreur"</formula>
    </cfRule>
  </conditionalFormatting>
  <conditionalFormatting sqref="D88">
    <cfRule type="expression" dxfId="13" priority="12">
      <formula>H88="Erreur"</formula>
    </cfRule>
  </conditionalFormatting>
  <conditionalFormatting sqref="D90">
    <cfRule type="expression" dxfId="12" priority="10">
      <formula>H90="Erreur"</formula>
    </cfRule>
  </conditionalFormatting>
  <conditionalFormatting sqref="D92:D95">
    <cfRule type="expression" dxfId="11" priority="9">
      <formula>H92="Erreur"</formula>
    </cfRule>
  </conditionalFormatting>
  <conditionalFormatting sqref="F70">
    <cfRule type="expression" dxfId="10" priority="8">
      <formula>H70="Erreur"</formula>
    </cfRule>
  </conditionalFormatting>
  <conditionalFormatting sqref="F83">
    <cfRule type="expression" dxfId="9" priority="7">
      <formula>H83="Erreur"</formula>
    </cfRule>
  </conditionalFormatting>
  <conditionalFormatting sqref="F86">
    <cfRule type="expression" dxfId="8" priority="6">
      <formula>H86="Erreur"</formula>
    </cfRule>
  </conditionalFormatting>
  <conditionalFormatting sqref="F89">
    <cfRule type="expression" dxfId="7" priority="5">
      <formula>H89="Erreur"</formula>
    </cfRule>
  </conditionalFormatting>
  <conditionalFormatting sqref="G24">
    <cfRule type="expression" dxfId="6" priority="4">
      <formula>H24="Erreur"</formula>
    </cfRule>
  </conditionalFormatting>
  <conditionalFormatting sqref="E37:E47">
    <cfRule type="expression" dxfId="5" priority="3">
      <formula>H37="Erreur"</formula>
    </cfRule>
  </conditionalFormatting>
  <conditionalFormatting sqref="E49">
    <cfRule type="expression" dxfId="4" priority="2">
      <formula>H49="Erreur"</formula>
    </cfRule>
  </conditionalFormatting>
  <conditionalFormatting sqref="E51:E59">
    <cfRule type="expression" dxfId="3" priority="1">
      <formula>H51="Erreur"</formula>
    </cfRule>
  </conditionalFormatting>
  <dataValidations count="3">
    <dataValidation type="whole" allowBlank="1" showInputMessage="1" showErrorMessage="1" errorTitle="Saisie non valide" error="Seuls les nombres entiers sont autorisés." sqref="D90 D13:D24 D27:D28 D30:D35 D48 D60:D61 D64:D69 D71:D72 D74:D77 D79 D82 D85 D88 D92:D95">
      <formula1>0</formula1>
      <formula2>999999999</formula2>
    </dataValidation>
    <dataValidation type="whole" allowBlank="1" showInputMessage="1" showErrorMessage="1" errorTitle="Saisie non valide" error="Seuls des montants entiers sont autorisés." sqref="F70 F86 F83 F89">
      <formula1>0</formula1>
      <formula2>999999999999</formula2>
    </dataValidation>
    <dataValidation type="whole" allowBlank="1" showInputMessage="1" showErrorMessage="1" errorTitle="Saisie non valide" error="Seuls les pourcentages (nombres entiers compris entre 0 et 100) sont autorisés." sqref="E26 E37:E47 E49 E51:E59">
      <formula1>0</formula1>
      <formula2>100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outlinePr summaryBelow="0" summaryRight="0"/>
  </sheetPr>
  <dimension ref="A1:H24"/>
  <sheetViews>
    <sheetView workbookViewId="0">
      <selection activeCell="D11" sqref="D11"/>
    </sheetView>
  </sheetViews>
  <sheetFormatPr baseColWidth="10" defaultRowHeight="13.2" x14ac:dyDescent="0.25"/>
  <cols>
    <col min="1" max="1" width="13" customWidth="1"/>
    <col min="2" max="2" width="57.33203125" customWidth="1"/>
    <col min="3" max="3" width="10.88671875" customWidth="1"/>
    <col min="4" max="4" width="21.5546875" customWidth="1"/>
    <col min="5" max="5" width="4.6640625" customWidth="1"/>
    <col min="6" max="6" width="7.6640625" customWidth="1"/>
    <col min="7" max="7" width="62.6640625" customWidth="1"/>
  </cols>
  <sheetData>
    <row r="1" spans="1:8"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F1" s="65" t="s">
        <v>705</v>
      </c>
      <c r="G1" s="66" t="s">
        <v>706</v>
      </c>
    </row>
    <row r="2" spans="1:8" ht="13.8" x14ac:dyDescent="0.25">
      <c r="A2" s="4" t="s">
        <v>306</v>
      </c>
      <c r="B2" s="2">
        <f>'TB000201'!B2</f>
        <v>0</v>
      </c>
      <c r="C2" s="21" t="s">
        <v>263</v>
      </c>
      <c r="D2" s="15">
        <f>'TB000201'!D2</f>
        <v>45657</v>
      </c>
    </row>
    <row r="3" spans="1:8" ht="31.8" x14ac:dyDescent="0.3">
      <c r="A3" s="4"/>
      <c r="B3" s="2"/>
      <c r="C3" s="21"/>
      <c r="D3" s="3"/>
      <c r="F3" s="67" t="str">
        <f>IF(H3&gt;0,"L","J")</f>
        <v>L</v>
      </c>
      <c r="G3" s="68"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70">
        <f>'TB001101'!H3</f>
        <v>189</v>
      </c>
    </row>
    <row r="4" spans="1:8" ht="13.8" x14ac:dyDescent="0.25">
      <c r="A4" s="4" t="s">
        <v>252</v>
      </c>
      <c r="B4" s="16">
        <f>'TB000201'!B4</f>
        <v>0</v>
      </c>
      <c r="C4" s="21"/>
      <c r="D4" s="25"/>
    </row>
    <row r="5" spans="1:8" ht="13.8" x14ac:dyDescent="0.25">
      <c r="A5" s="5" t="s">
        <v>307</v>
      </c>
      <c r="B5" s="12" t="str">
        <f>IF('TB000201'!D19="Remis",B7,IF('TB000201'!D19="Non remis",CONCATENATE(B7,"_unfiled"),""))</f>
        <v/>
      </c>
      <c r="C5" s="22"/>
      <c r="D5" s="18"/>
      <c r="F5" s="69" t="str">
        <f>IF(G5&lt;&gt;"","Erreur","")</f>
        <v>Erreur</v>
      </c>
      <c r="G5" s="40" t="str">
        <f>IF(B5="","Saisir Non remis ou Remis pour ce tableau dans le tableau TB.00.02",IF(AND(RIGHT(B5,7)="unfiled",COUNTA(D11:D24)&gt;0),"Le tableau étant non remis, il ne doit pas être renseigné",IF(AND(RIGHT(B5,7)&lt;&gt;"unfiled",COUNTA(D11:D24)=0),"Le tableau étant remis, il doit être renseigné.","")))</f>
        <v>Saisir Non remis ou Remis pour ce tableau dans le tableau TB.00.02</v>
      </c>
    </row>
    <row r="7" spans="1:8" ht="13.8" x14ac:dyDescent="0.25">
      <c r="A7" s="7"/>
      <c r="B7" s="10" t="s">
        <v>639</v>
      </c>
    </row>
    <row r="8" spans="1:8" x14ac:dyDescent="0.25">
      <c r="B8" s="98" t="s">
        <v>641</v>
      </c>
      <c r="C8" s="99"/>
      <c r="D8" s="99"/>
    </row>
    <row r="9" spans="1:8" x14ac:dyDescent="0.25">
      <c r="D9" s="14" t="s">
        <v>239</v>
      </c>
    </row>
    <row r="10" spans="1:8" x14ac:dyDescent="0.25">
      <c r="D10" s="23" t="s">
        <v>159</v>
      </c>
    </row>
    <row r="11" spans="1:8" x14ac:dyDescent="0.25">
      <c r="B11" s="17" t="s">
        <v>75</v>
      </c>
      <c r="C11" s="23" t="s">
        <v>466</v>
      </c>
      <c r="D11" s="46"/>
    </row>
    <row r="12" spans="1:8" x14ac:dyDescent="0.25">
      <c r="B12" s="17" t="s">
        <v>76</v>
      </c>
      <c r="C12" s="23" t="s">
        <v>471</v>
      </c>
      <c r="D12" s="46"/>
    </row>
    <row r="13" spans="1:8" x14ac:dyDescent="0.25">
      <c r="B13" s="17" t="s">
        <v>77</v>
      </c>
      <c r="C13" s="23" t="s">
        <v>475</v>
      </c>
      <c r="D13" s="46"/>
    </row>
    <row r="14" spans="1:8" x14ac:dyDescent="0.25">
      <c r="B14" s="17" t="s">
        <v>78</v>
      </c>
      <c r="C14" s="23" t="s">
        <v>478</v>
      </c>
      <c r="D14" s="46"/>
    </row>
    <row r="15" spans="1:8" x14ac:dyDescent="0.25">
      <c r="B15" s="17" t="s">
        <v>79</v>
      </c>
      <c r="C15" s="23" t="s">
        <v>479</v>
      </c>
      <c r="D15" s="46"/>
    </row>
    <row r="16" spans="1:8" x14ac:dyDescent="0.25">
      <c r="B16" s="17" t="s">
        <v>80</v>
      </c>
      <c r="C16" s="23" t="s">
        <v>480</v>
      </c>
      <c r="D16" s="46"/>
    </row>
    <row r="17" spans="2:4" x14ac:dyDescent="0.25">
      <c r="B17" s="17" t="s">
        <v>81</v>
      </c>
      <c r="C17" s="23" t="s">
        <v>485</v>
      </c>
      <c r="D17" s="46"/>
    </row>
    <row r="18" spans="2:4" x14ac:dyDescent="0.25">
      <c r="B18" s="17" t="s">
        <v>82</v>
      </c>
      <c r="C18" s="23" t="s">
        <v>487</v>
      </c>
      <c r="D18" s="46"/>
    </row>
    <row r="19" spans="2:4" x14ac:dyDescent="0.25">
      <c r="B19" s="17" t="s">
        <v>83</v>
      </c>
      <c r="C19" s="23" t="s">
        <v>488</v>
      </c>
      <c r="D19" s="46"/>
    </row>
    <row r="20" spans="2:4" x14ac:dyDescent="0.25">
      <c r="B20" s="17" t="s">
        <v>84</v>
      </c>
      <c r="C20" s="23" t="s">
        <v>489</v>
      </c>
      <c r="D20" s="46"/>
    </row>
    <row r="21" spans="2:4" x14ac:dyDescent="0.25">
      <c r="B21" s="17" t="s">
        <v>85</v>
      </c>
      <c r="C21" s="23" t="s">
        <v>490</v>
      </c>
      <c r="D21" s="46"/>
    </row>
    <row r="22" spans="2:4" x14ac:dyDescent="0.25">
      <c r="B22" s="17" t="s">
        <v>86</v>
      </c>
      <c r="C22" s="23" t="s">
        <v>491</v>
      </c>
      <c r="D22" s="46"/>
    </row>
    <row r="23" spans="2:4" x14ac:dyDescent="0.25">
      <c r="B23" s="17" t="s">
        <v>87</v>
      </c>
      <c r="C23" s="23" t="s">
        <v>492</v>
      </c>
      <c r="D23" s="46"/>
    </row>
    <row r="24" spans="2:4" x14ac:dyDescent="0.25">
      <c r="B24" s="19" t="s">
        <v>88</v>
      </c>
      <c r="C24" s="24" t="s">
        <v>493</v>
      </c>
      <c r="D24" s="45"/>
    </row>
  </sheetData>
  <sheetProtection algorithmName="SHA-512" hashValue="R20qInb1SIQo7xgqa3KsN+K67T5TCHWFMpvgR3VbEVndhbqLfnruH70hDn5VBiz9f8vr6ZfUU0gCIsjPjEBR7g==" saltValue="ykd31t9i812LsuxIwaNCRQ==" spinCount="100000" sheet="1" selectLockedCells="1"/>
  <mergeCells count="1">
    <mergeCell ref="B8:D8"/>
  </mergeCells>
  <conditionalFormatting sqref="F3">
    <cfRule type="expression" dxfId="2" priority="3">
      <formula>H3&gt;0</formula>
    </cfRule>
  </conditionalFormatting>
  <conditionalFormatting sqref="G3">
    <cfRule type="expression" dxfId="1" priority="2">
      <formula>H3&gt;0</formula>
    </cfRule>
  </conditionalFormatting>
  <conditionalFormatting sqref="B5">
    <cfRule type="expression" dxfId="0" priority="1">
      <formula>F5="Erreur"</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IO21"/>
  <sheetViews>
    <sheetView workbookViewId="0"/>
  </sheetViews>
  <sheetFormatPr baseColWidth="10" defaultRowHeight="13.2" x14ac:dyDescent="0.25"/>
  <sheetData>
    <row r="1" spans="1:4" x14ac:dyDescent="0.25">
      <c r="A1" t="s">
        <v>0</v>
      </c>
      <c r="B1" t="s">
        <v>598</v>
      </c>
      <c r="C1" t="s">
        <v>599</v>
      </c>
    </row>
    <row r="2" spans="1:4" x14ac:dyDescent="0.25">
      <c r="A2" t="s">
        <v>398</v>
      </c>
      <c r="B2" t="s">
        <v>560</v>
      </c>
    </row>
    <row r="3" spans="1:4" x14ac:dyDescent="0.25">
      <c r="A3" t="s">
        <v>0</v>
      </c>
      <c r="B3" t="s">
        <v>600</v>
      </c>
      <c r="C3" t="s">
        <v>601</v>
      </c>
    </row>
    <row r="4" spans="1:4" x14ac:dyDescent="0.25">
      <c r="A4" t="s">
        <v>0</v>
      </c>
      <c r="B4" t="s">
        <v>602</v>
      </c>
      <c r="C4" t="s">
        <v>603</v>
      </c>
    </row>
    <row r="5" spans="1:4" x14ac:dyDescent="0.25">
      <c r="A5" t="s">
        <v>0</v>
      </c>
      <c r="B5" t="s">
        <v>604</v>
      </c>
      <c r="C5" t="s">
        <v>605</v>
      </c>
    </row>
    <row r="6" spans="1:4" x14ac:dyDescent="0.25">
      <c r="A6" t="s">
        <v>382</v>
      </c>
      <c r="B6" t="s">
        <v>403</v>
      </c>
    </row>
    <row r="7" spans="1:4" x14ac:dyDescent="0.25">
      <c r="A7" t="s">
        <v>0</v>
      </c>
      <c r="B7" t="s">
        <v>606</v>
      </c>
      <c r="C7" t="s">
        <v>609</v>
      </c>
    </row>
    <row r="8" spans="1:4" x14ac:dyDescent="0.25">
      <c r="A8" t="s">
        <v>382</v>
      </c>
      <c r="B8" t="s">
        <v>383</v>
      </c>
      <c r="C8" t="s">
        <v>403</v>
      </c>
    </row>
    <row r="9" spans="1:4" x14ac:dyDescent="0.25">
      <c r="A9" t="s">
        <v>0</v>
      </c>
      <c r="B9" t="s">
        <v>610</v>
      </c>
      <c r="C9" t="s">
        <v>614</v>
      </c>
    </row>
    <row r="10" spans="1:4" x14ac:dyDescent="0.25">
      <c r="A10" t="s">
        <v>370</v>
      </c>
      <c r="B10" t="s">
        <v>371</v>
      </c>
    </row>
    <row r="11" spans="1:4" x14ac:dyDescent="0.25">
      <c r="A11" t="s">
        <v>0</v>
      </c>
      <c r="B11" t="s">
        <v>615</v>
      </c>
      <c r="C11" t="s">
        <v>618</v>
      </c>
    </row>
    <row r="12" spans="1:4" x14ac:dyDescent="0.25">
      <c r="A12" t="s">
        <v>0</v>
      </c>
      <c r="B12" t="s">
        <v>619</v>
      </c>
      <c r="C12" t="s">
        <v>622</v>
      </c>
    </row>
    <row r="13" spans="1:4" x14ac:dyDescent="0.25">
      <c r="A13" t="s">
        <v>74</v>
      </c>
      <c r="B13" t="s">
        <v>89</v>
      </c>
      <c r="C13" t="s">
        <v>90</v>
      </c>
      <c r="D13" t="s">
        <v>91</v>
      </c>
    </row>
    <row r="14" spans="1:4" x14ac:dyDescent="0.25">
      <c r="A14" t="s">
        <v>0</v>
      </c>
      <c r="B14" t="s">
        <v>623</v>
      </c>
      <c r="C14" t="s">
        <v>626</v>
      </c>
    </row>
    <row r="15" spans="1:4" x14ac:dyDescent="0.25">
      <c r="A15" t="s">
        <v>0</v>
      </c>
      <c r="B15" t="s">
        <v>627</v>
      </c>
      <c r="C15" t="s">
        <v>630</v>
      </c>
    </row>
    <row r="16" spans="1:4" x14ac:dyDescent="0.25">
      <c r="A16" t="s">
        <v>0</v>
      </c>
      <c r="B16" t="s">
        <v>631</v>
      </c>
      <c r="C16" t="s">
        <v>632</v>
      </c>
    </row>
    <row r="17" spans="1:249" x14ac:dyDescent="0.25">
      <c r="A17" t="s">
        <v>0</v>
      </c>
      <c r="B17" t="s">
        <v>633</v>
      </c>
      <c r="C17" t="s">
        <v>636</v>
      </c>
    </row>
    <row r="18" spans="1:249" x14ac:dyDescent="0.25">
      <c r="A18" t="s">
        <v>0</v>
      </c>
      <c r="B18" t="s">
        <v>637</v>
      </c>
      <c r="C18" t="s">
        <v>638</v>
      </c>
    </row>
    <row r="19" spans="1:249" x14ac:dyDescent="0.25">
      <c r="A19" t="s">
        <v>92</v>
      </c>
      <c r="B19" t="s">
        <v>93</v>
      </c>
      <c r="C19" t="s">
        <v>94</v>
      </c>
      <c r="D19" t="s">
        <v>95</v>
      </c>
      <c r="E19" t="s">
        <v>96</v>
      </c>
      <c r="F19" t="s">
        <v>97</v>
      </c>
      <c r="G19" t="s">
        <v>98</v>
      </c>
      <c r="H19" t="s">
        <v>99</v>
      </c>
      <c r="I19" t="s">
        <v>100</v>
      </c>
      <c r="J19" t="s">
        <v>101</v>
      </c>
      <c r="K19" t="s">
        <v>102</v>
      </c>
      <c r="L19" t="s">
        <v>103</v>
      </c>
      <c r="M19" t="s">
        <v>104</v>
      </c>
      <c r="N19" t="s">
        <v>105</v>
      </c>
      <c r="O19" t="s">
        <v>106</v>
      </c>
      <c r="P19" t="s">
        <v>107</v>
      </c>
      <c r="Q19" t="s">
        <v>108</v>
      </c>
      <c r="R19" t="s">
        <v>109</v>
      </c>
      <c r="S19" t="s">
        <v>139</v>
      </c>
      <c r="T19" t="s">
        <v>140</v>
      </c>
      <c r="U19" t="s">
        <v>141</v>
      </c>
      <c r="V19" t="s">
        <v>142</v>
      </c>
      <c r="W19" t="s">
        <v>143</v>
      </c>
      <c r="X19" t="s">
        <v>144</v>
      </c>
      <c r="Y19" t="s">
        <v>145</v>
      </c>
      <c r="Z19" t="s">
        <v>146</v>
      </c>
      <c r="AA19" t="s">
        <v>147</v>
      </c>
      <c r="AB19" t="s">
        <v>148</v>
      </c>
      <c r="AC19" t="s">
        <v>149</v>
      </c>
      <c r="AD19" t="s">
        <v>150</v>
      </c>
      <c r="AE19" t="s">
        <v>151</v>
      </c>
      <c r="AF19" t="s">
        <v>152</v>
      </c>
      <c r="AG19" t="s">
        <v>153</v>
      </c>
      <c r="AH19" t="s">
        <v>154</v>
      </c>
      <c r="AI19" t="s">
        <v>155</v>
      </c>
      <c r="AJ19" t="s">
        <v>156</v>
      </c>
      <c r="AK19" t="s">
        <v>157</v>
      </c>
      <c r="AL19" t="s">
        <v>158</v>
      </c>
      <c r="AM19" t="s">
        <v>213</v>
      </c>
      <c r="AN19" t="s">
        <v>217</v>
      </c>
      <c r="AO19" t="s">
        <v>214</v>
      </c>
      <c r="AP19" t="s">
        <v>215</v>
      </c>
      <c r="AQ19" t="s">
        <v>216</v>
      </c>
      <c r="AR19" t="s">
        <v>218</v>
      </c>
      <c r="AS19" t="s">
        <v>219</v>
      </c>
      <c r="AT19" t="s">
        <v>220</v>
      </c>
      <c r="AU19" t="s">
        <v>221</v>
      </c>
      <c r="AV19" t="s">
        <v>222</v>
      </c>
      <c r="AW19" t="s">
        <v>223</v>
      </c>
      <c r="AX19" t="s">
        <v>224</v>
      </c>
      <c r="AY19" t="s">
        <v>225</v>
      </c>
      <c r="AZ19" t="s">
        <v>226</v>
      </c>
      <c r="BA19" t="s">
        <v>227</v>
      </c>
      <c r="BB19" t="s">
        <v>228</v>
      </c>
      <c r="BC19" t="s">
        <v>229</v>
      </c>
      <c r="BD19" t="s">
        <v>230</v>
      </c>
      <c r="BE19" t="s">
        <v>241</v>
      </c>
      <c r="BF19" t="s">
        <v>231</v>
      </c>
      <c r="BG19" t="s">
        <v>232</v>
      </c>
      <c r="BH19" t="s">
        <v>233</v>
      </c>
      <c r="BI19" t="s">
        <v>242</v>
      </c>
      <c r="BJ19" t="s">
        <v>243</v>
      </c>
      <c r="BK19" t="s">
        <v>244</v>
      </c>
      <c r="BL19" t="s">
        <v>245</v>
      </c>
      <c r="BM19" t="s">
        <v>253</v>
      </c>
      <c r="BN19" t="s">
        <v>254</v>
      </c>
      <c r="BO19" t="s">
        <v>255</v>
      </c>
      <c r="BP19" t="s">
        <v>256</v>
      </c>
      <c r="BQ19" t="s">
        <v>257</v>
      </c>
      <c r="BR19" t="s">
        <v>258</v>
      </c>
      <c r="BS19" t="s">
        <v>259</v>
      </c>
      <c r="BT19" t="s">
        <v>260</v>
      </c>
      <c r="BU19" t="s">
        <v>261</v>
      </c>
      <c r="BV19" t="s">
        <v>262</v>
      </c>
      <c r="BW19" t="s">
        <v>268</v>
      </c>
      <c r="BX19" t="s">
        <v>269</v>
      </c>
      <c r="BY19" t="s">
        <v>270</v>
      </c>
      <c r="BZ19" t="s">
        <v>271</v>
      </c>
      <c r="CA19" t="s">
        <v>272</v>
      </c>
      <c r="CB19" t="s">
        <v>274</v>
      </c>
      <c r="CC19" t="s">
        <v>275</v>
      </c>
      <c r="CD19" t="s">
        <v>276</v>
      </c>
      <c r="CE19" t="s">
        <v>277</v>
      </c>
      <c r="CF19" t="s">
        <v>278</v>
      </c>
      <c r="CG19" t="s">
        <v>279</v>
      </c>
      <c r="CH19" t="s">
        <v>282</v>
      </c>
      <c r="CI19" t="s">
        <v>280</v>
      </c>
      <c r="CJ19" t="s">
        <v>281</v>
      </c>
      <c r="CK19" t="s">
        <v>283</v>
      </c>
      <c r="CL19" t="s">
        <v>284</v>
      </c>
      <c r="CM19" t="s">
        <v>285</v>
      </c>
      <c r="CN19" t="s">
        <v>286</v>
      </c>
      <c r="CO19" t="s">
        <v>287</v>
      </c>
      <c r="CP19" t="s">
        <v>288</v>
      </c>
      <c r="CQ19" t="s">
        <v>289</v>
      </c>
      <c r="CR19" t="s">
        <v>290</v>
      </c>
      <c r="CS19" t="s">
        <v>291</v>
      </c>
      <c r="CT19" t="s">
        <v>292</v>
      </c>
      <c r="CU19" t="s">
        <v>293</v>
      </c>
      <c r="CV19" t="s">
        <v>294</v>
      </c>
      <c r="CW19" t="s">
        <v>295</v>
      </c>
      <c r="CX19" t="s">
        <v>296</v>
      </c>
      <c r="CY19" t="s">
        <v>703</v>
      </c>
      <c r="CZ19" t="s">
        <v>704</v>
      </c>
      <c r="DA19" t="s">
        <v>297</v>
      </c>
      <c r="DB19" t="s">
        <v>298</v>
      </c>
      <c r="DC19" t="s">
        <v>299</v>
      </c>
      <c r="DD19" t="s">
        <v>300</v>
      </c>
      <c r="DE19" t="s">
        <v>301</v>
      </c>
      <c r="DF19" t="s">
        <v>302</v>
      </c>
      <c r="DG19" t="s">
        <v>303</v>
      </c>
      <c r="DH19" t="s">
        <v>304</v>
      </c>
      <c r="DI19" t="s">
        <v>305</v>
      </c>
      <c r="DJ19" t="s">
        <v>317</v>
      </c>
      <c r="DK19" t="s">
        <v>318</v>
      </c>
      <c r="DL19" t="s">
        <v>319</v>
      </c>
      <c r="DM19" t="s">
        <v>320</v>
      </c>
      <c r="DN19" t="s">
        <v>321</v>
      </c>
      <c r="DO19" t="s">
        <v>322</v>
      </c>
      <c r="DP19" t="s">
        <v>323</v>
      </c>
      <c r="DQ19" t="s">
        <v>324</v>
      </c>
      <c r="DR19" t="s">
        <v>325</v>
      </c>
      <c r="DS19" t="s">
        <v>326</v>
      </c>
      <c r="DT19" t="s">
        <v>327</v>
      </c>
      <c r="DU19" t="s">
        <v>328</v>
      </c>
      <c r="DV19" t="s">
        <v>329</v>
      </c>
      <c r="DW19" t="s">
        <v>330</v>
      </c>
      <c r="DX19" t="s">
        <v>331</v>
      </c>
      <c r="DY19" t="s">
        <v>332</v>
      </c>
      <c r="DZ19" t="s">
        <v>333</v>
      </c>
      <c r="EA19" t="s">
        <v>334</v>
      </c>
      <c r="EB19" t="s">
        <v>346</v>
      </c>
      <c r="EC19" t="s">
        <v>347</v>
      </c>
      <c r="ED19" t="s">
        <v>348</v>
      </c>
      <c r="EE19" t="s">
        <v>349</v>
      </c>
      <c r="EF19" t="s">
        <v>350</v>
      </c>
      <c r="EG19" t="s">
        <v>351</v>
      </c>
      <c r="EH19" t="s">
        <v>352</v>
      </c>
      <c r="EI19" t="s">
        <v>353</v>
      </c>
      <c r="EJ19" t="s">
        <v>354</v>
      </c>
      <c r="EK19" t="s">
        <v>355</v>
      </c>
      <c r="EL19" t="s">
        <v>356</v>
      </c>
      <c r="EM19" t="s">
        <v>357</v>
      </c>
      <c r="EN19" t="s">
        <v>358</v>
      </c>
      <c r="EO19" t="s">
        <v>359</v>
      </c>
      <c r="EP19" t="s">
        <v>360</v>
      </c>
      <c r="EQ19" t="s">
        <v>361</v>
      </c>
      <c r="ER19" t="s">
        <v>362</v>
      </c>
      <c r="ES19" t="s">
        <v>363</v>
      </c>
      <c r="ET19" t="s">
        <v>364</v>
      </c>
      <c r="EU19" t="s">
        <v>365</v>
      </c>
      <c r="EV19" t="s">
        <v>366</v>
      </c>
      <c r="EW19" t="s">
        <v>367</v>
      </c>
      <c r="EX19" t="s">
        <v>368</v>
      </c>
      <c r="EY19" t="s">
        <v>369</v>
      </c>
      <c r="EZ19" t="s">
        <v>375</v>
      </c>
      <c r="FA19" t="s">
        <v>376</v>
      </c>
      <c r="FB19" t="s">
        <v>377</v>
      </c>
      <c r="FC19" t="s">
        <v>378</v>
      </c>
      <c r="FD19" t="s">
        <v>379</v>
      </c>
      <c r="FE19" t="s">
        <v>380</v>
      </c>
      <c r="FF19" t="s">
        <v>381</v>
      </c>
      <c r="FG19" t="s">
        <v>384</v>
      </c>
      <c r="FH19" t="s">
        <v>385</v>
      </c>
      <c r="FI19" t="s">
        <v>386</v>
      </c>
      <c r="FJ19" t="s">
        <v>387</v>
      </c>
      <c r="FK19" t="s">
        <v>401</v>
      </c>
      <c r="FL19" t="s">
        <v>402</v>
      </c>
      <c r="FM19" t="s">
        <v>406</v>
      </c>
      <c r="FN19" t="s">
        <v>407</v>
      </c>
      <c r="FO19" t="s">
        <v>408</v>
      </c>
      <c r="FP19" t="s">
        <v>409</v>
      </c>
      <c r="FQ19" t="s">
        <v>410</v>
      </c>
      <c r="FR19" t="s">
        <v>411</v>
      </c>
      <c r="FS19" t="s">
        <v>412</v>
      </c>
      <c r="FT19" t="s">
        <v>413</v>
      </c>
      <c r="FU19" t="s">
        <v>414</v>
      </c>
      <c r="FV19" t="s">
        <v>415</v>
      </c>
      <c r="FW19" t="s">
        <v>416</v>
      </c>
      <c r="FX19" t="s">
        <v>417</v>
      </c>
      <c r="FY19" t="s">
        <v>418</v>
      </c>
      <c r="FZ19" t="s">
        <v>419</v>
      </c>
      <c r="GA19" t="s">
        <v>420</v>
      </c>
      <c r="GB19" t="s">
        <v>460</v>
      </c>
      <c r="GC19" t="s">
        <v>550</v>
      </c>
      <c r="GD19" t="s">
        <v>551</v>
      </c>
      <c r="GE19" t="s">
        <v>552</v>
      </c>
      <c r="GF19" t="s">
        <v>553</v>
      </c>
      <c r="GG19" t="s">
        <v>554</v>
      </c>
      <c r="GH19" t="s">
        <v>555</v>
      </c>
      <c r="GI19" t="s">
        <v>556</v>
      </c>
      <c r="GJ19" t="s">
        <v>563</v>
      </c>
      <c r="GK19" t="s">
        <v>564</v>
      </c>
      <c r="GL19" t="s">
        <v>572</v>
      </c>
      <c r="GM19" t="s">
        <v>573</v>
      </c>
      <c r="GN19" t="s">
        <v>565</v>
      </c>
      <c r="GO19" t="s">
        <v>566</v>
      </c>
      <c r="GP19" t="s">
        <v>567</v>
      </c>
      <c r="GQ19" t="s">
        <v>568</v>
      </c>
      <c r="GR19" t="s">
        <v>569</v>
      </c>
      <c r="GS19" t="s">
        <v>570</v>
      </c>
      <c r="GT19" t="s">
        <v>571</v>
      </c>
      <c r="GU19" t="s">
        <v>574</v>
      </c>
      <c r="GV19" t="s">
        <v>575</v>
      </c>
      <c r="GW19" t="s">
        <v>576</v>
      </c>
      <c r="GX19" t="s">
        <v>577</v>
      </c>
      <c r="GY19" t="s">
        <v>578</v>
      </c>
      <c r="GZ19" t="s">
        <v>579</v>
      </c>
      <c r="HA19" t="s">
        <v>580</v>
      </c>
      <c r="HB19" t="s">
        <v>581</v>
      </c>
      <c r="HC19" t="s">
        <v>582</v>
      </c>
      <c r="HD19" t="s">
        <v>583</v>
      </c>
      <c r="HE19" t="s">
        <v>584</v>
      </c>
      <c r="HF19" t="s">
        <v>585</v>
      </c>
      <c r="HG19" t="s">
        <v>586</v>
      </c>
      <c r="HH19" t="s">
        <v>587</v>
      </c>
      <c r="HI19" t="s">
        <v>588</v>
      </c>
      <c r="HJ19" t="s">
        <v>591</v>
      </c>
      <c r="HK19" t="s">
        <v>589</v>
      </c>
      <c r="HL19" t="s">
        <v>590</v>
      </c>
      <c r="HM19" t="s">
        <v>592</v>
      </c>
      <c r="HN19" t="s">
        <v>595</v>
      </c>
      <c r="HO19" t="s">
        <v>597</v>
      </c>
      <c r="HP19" t="s">
        <v>596</v>
      </c>
      <c r="HQ19" t="s">
        <v>643</v>
      </c>
      <c r="HR19" t="s">
        <v>644</v>
      </c>
      <c r="HS19" t="s">
        <v>645</v>
      </c>
      <c r="HT19" t="s">
        <v>646</v>
      </c>
      <c r="HU19" t="s">
        <v>647</v>
      </c>
      <c r="HV19" t="s">
        <v>648</v>
      </c>
      <c r="HW19" t="s">
        <v>649</v>
      </c>
      <c r="HX19" t="s">
        <v>650</v>
      </c>
      <c r="HY19" t="s">
        <v>651</v>
      </c>
      <c r="HZ19" t="s">
        <v>652</v>
      </c>
      <c r="IA19" t="s">
        <v>653</v>
      </c>
      <c r="IB19" t="s">
        <v>654</v>
      </c>
      <c r="IC19" t="s">
        <v>655</v>
      </c>
      <c r="ID19" t="s">
        <v>656</v>
      </c>
      <c r="IE19" t="s">
        <v>659</v>
      </c>
      <c r="IF19" t="s">
        <v>660</v>
      </c>
      <c r="IG19" t="s">
        <v>662</v>
      </c>
      <c r="IH19" t="s">
        <v>663</v>
      </c>
      <c r="II19" t="s">
        <v>664</v>
      </c>
      <c r="IJ19" t="s">
        <v>665</v>
      </c>
      <c r="IK19" t="s">
        <v>666</v>
      </c>
      <c r="IL19" t="s">
        <v>685</v>
      </c>
      <c r="IM19" t="s">
        <v>687</v>
      </c>
      <c r="IN19" t="s">
        <v>688</v>
      </c>
      <c r="IO19" t="s">
        <v>689</v>
      </c>
    </row>
    <row r="20" spans="1:249" x14ac:dyDescent="0.25">
      <c r="A20" t="s">
        <v>421</v>
      </c>
      <c r="B20" t="s">
        <v>422</v>
      </c>
    </row>
    <row r="21" spans="1:249" x14ac:dyDescent="0.25">
      <c r="A21" t="s">
        <v>0</v>
      </c>
      <c r="B21" t="s">
        <v>639</v>
      </c>
      <c r="C21" t="s">
        <v>642</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outlinePr summaryBelow="0" summaryRight="0"/>
  </sheetPr>
  <dimension ref="A1:L19"/>
  <sheetViews>
    <sheetView zoomScaleNormal="100" workbookViewId="0">
      <selection activeCell="D19" sqref="D19"/>
    </sheetView>
  </sheetViews>
  <sheetFormatPr baseColWidth="10" defaultColWidth="11.5546875" defaultRowHeight="13.2" x14ac:dyDescent="0.25"/>
  <cols>
    <col min="1" max="1" width="13" style="63" customWidth="1"/>
    <col min="2" max="2" width="57.33203125" style="63" customWidth="1"/>
    <col min="3" max="3" width="10.88671875" style="63" customWidth="1"/>
    <col min="4" max="4" width="21.5546875" style="63" customWidth="1"/>
    <col min="5" max="5" width="4.6640625" style="63" customWidth="1"/>
    <col min="6" max="6" width="7.6640625" style="63" customWidth="1"/>
    <col min="7" max="7" width="62.6640625" style="63" customWidth="1"/>
    <col min="8" max="16384" width="11.5546875" style="63"/>
  </cols>
  <sheetData>
    <row r="1" spans="1:12"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F1" s="65" t="s">
        <v>705</v>
      </c>
      <c r="G1" s="66" t="s">
        <v>706</v>
      </c>
    </row>
    <row r="2" spans="1:12" ht="13.8" x14ac:dyDescent="0.25">
      <c r="A2" s="4" t="s">
        <v>306</v>
      </c>
      <c r="B2" s="60">
        <f>'TB001101'!B2</f>
        <v>0</v>
      </c>
      <c r="C2" s="21" t="s">
        <v>263</v>
      </c>
      <c r="D2" s="43">
        <v>45657</v>
      </c>
      <c r="F2"/>
      <c r="G2"/>
    </row>
    <row r="3" spans="1:12" ht="31.8" x14ac:dyDescent="0.3">
      <c r="A3" s="4"/>
      <c r="B3" s="61"/>
      <c r="C3" s="21"/>
      <c r="D3" s="3"/>
      <c r="F3" s="67" t="str">
        <f>IF(H3&gt;0,"L","J")</f>
        <v>L</v>
      </c>
      <c r="G3" s="68"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70">
        <f>'TB001101'!H3</f>
        <v>189</v>
      </c>
    </row>
    <row r="4" spans="1:12" ht="13.8" x14ac:dyDescent="0.25">
      <c r="A4" s="4" t="s">
        <v>252</v>
      </c>
      <c r="B4" s="60">
        <f>'TB001101'!B4</f>
        <v>0</v>
      </c>
      <c r="C4" s="21"/>
      <c r="D4" s="25"/>
    </row>
    <row r="5" spans="1:12" ht="13.8" x14ac:dyDescent="0.25">
      <c r="A5" s="5" t="s">
        <v>307</v>
      </c>
      <c r="B5" s="12" t="str">
        <f>B7</f>
        <v>TB.00.02</v>
      </c>
      <c r="C5" s="22"/>
      <c r="D5" s="18"/>
    </row>
    <row r="7" spans="1:12" ht="13.8" x14ac:dyDescent="0.25">
      <c r="A7" s="7"/>
      <c r="B7" s="73" t="s">
        <v>710</v>
      </c>
    </row>
    <row r="8" spans="1:12" ht="13.2" customHeight="1" x14ac:dyDescent="0.25">
      <c r="A8" s="62"/>
      <c r="B8" s="92" t="s">
        <v>711</v>
      </c>
      <c r="C8" s="73"/>
      <c r="D8" s="73"/>
    </row>
    <row r="9" spans="1:12" x14ac:dyDescent="0.25">
      <c r="D9" s="23" t="s">
        <v>159</v>
      </c>
    </row>
    <row r="10" spans="1:12" x14ac:dyDescent="0.25">
      <c r="B10" s="17" t="s">
        <v>712</v>
      </c>
      <c r="C10" s="23" t="s">
        <v>465</v>
      </c>
      <c r="D10" s="59" t="s">
        <v>560</v>
      </c>
      <c r="F10" s="69" t="str">
        <f t="shared" ref="F10:F19" si="0">IF(G10&lt;&gt;"","Erreur","")</f>
        <v>Erreur</v>
      </c>
      <c r="G10" s="50" t="str">
        <f>IF(D10="","Saisir Non remis ou Remis",IF(AND(D10="Remis",COUNTA('TB001101'!D12:E12)=0),"Le tableau TB.00.10 doit être renseigné.",""))</f>
        <v>Le tableau TB.00.10 doit être renseigné.</v>
      </c>
    </row>
    <row r="11" spans="1:12" ht="22.2" customHeight="1" x14ac:dyDescent="0.25">
      <c r="B11" s="17" t="s">
        <v>607</v>
      </c>
      <c r="C11" s="23" t="s">
        <v>466</v>
      </c>
      <c r="D11" s="59" t="s">
        <v>560</v>
      </c>
      <c r="F11" s="69" t="str">
        <f t="shared" si="0"/>
        <v>Erreur</v>
      </c>
      <c r="G11" s="50" t="str">
        <f>IF(D11="","Saisir Non remis ou Remis",IF(AND(D11="Remis",COUNTA('TB010101'!D13:H26)=0),"Le tableau TB.01.01 doit être renseigné.",""))</f>
        <v>Le tableau TB.01.01 doit être renseigné.</v>
      </c>
    </row>
    <row r="12" spans="1:12" x14ac:dyDescent="0.25">
      <c r="B12" s="17" t="s">
        <v>611</v>
      </c>
      <c r="C12" s="23" t="s">
        <v>471</v>
      </c>
      <c r="D12" s="59" t="s">
        <v>560</v>
      </c>
      <c r="F12" s="69" t="str">
        <f t="shared" si="0"/>
        <v>Erreur</v>
      </c>
      <c r="G12" s="50" t="str">
        <f>IF(D12="","Saisir Non remis ou Remis",IF(AND(D12="Remis",'TB020101'!B11=""),"Le tableau TB.02.01 doit être renseigné.",""))</f>
        <v>Le tableau TB.02.01 doit être renseigné.</v>
      </c>
      <c r="L12" s="64"/>
    </row>
    <row r="13" spans="1:12" x14ac:dyDescent="0.25">
      <c r="B13" s="17" t="s">
        <v>616</v>
      </c>
      <c r="C13" s="23" t="s">
        <v>474</v>
      </c>
      <c r="D13" s="59" t="s">
        <v>560</v>
      </c>
      <c r="F13" s="69" t="str">
        <f t="shared" si="0"/>
        <v>Erreur</v>
      </c>
      <c r="G13" s="50" t="str">
        <f>IF(D13="","Saisir Non remis ou Remis",IF(AND(D13="Remis",COUNTA('TB020201'!D13:G25)=0),"Le tableau TB.02.02 doit être renseigné.",""))</f>
        <v>Le tableau TB.02.02 doit être renseigné.</v>
      </c>
    </row>
    <row r="14" spans="1:12" ht="34.200000000000003" customHeight="1" x14ac:dyDescent="0.25">
      <c r="B14" s="17" t="s">
        <v>620</v>
      </c>
      <c r="C14" s="23" t="s">
        <v>475</v>
      </c>
      <c r="D14" s="59" t="s">
        <v>560</v>
      </c>
      <c r="F14" s="69" t="str">
        <f t="shared" si="0"/>
        <v>Erreur</v>
      </c>
      <c r="G14" s="50" t="str">
        <f>IF(D14="","Saisir Non remis ou Remis",IF(AND(D14="Remis",COUNTA('TB030101'!D14:J76)=0),"Le tableau TB.03.01 doit être renseigné.",""))</f>
        <v>Le tableau TB.03.01 doit être renseigné.</v>
      </c>
    </row>
    <row r="15" spans="1:12" ht="22.2" customHeight="1" x14ac:dyDescent="0.25">
      <c r="B15" s="17" t="s">
        <v>624</v>
      </c>
      <c r="C15" s="23" t="s">
        <v>479</v>
      </c>
      <c r="D15" s="59" t="s">
        <v>560</v>
      </c>
      <c r="F15" s="69" t="str">
        <f t="shared" si="0"/>
        <v>Erreur</v>
      </c>
      <c r="G15" s="50" t="str">
        <f>IF(D15="","Saisir Non remis ou Remis",IF(AND(D15="Remis",COUNTA('TB050101'!D14:G42)=0),"Le tableau TB.05.01 doit être renseigné.",""))</f>
        <v>Le tableau TB.05.01 doit être renseigné.</v>
      </c>
    </row>
    <row r="16" spans="1:12" x14ac:dyDescent="0.25">
      <c r="B16" s="17" t="s">
        <v>628</v>
      </c>
      <c r="C16" s="23" t="s">
        <v>480</v>
      </c>
      <c r="D16" s="59" t="s">
        <v>560</v>
      </c>
      <c r="F16" s="69" t="str">
        <f t="shared" si="0"/>
        <v>Erreur</v>
      </c>
      <c r="G16" s="50" t="str">
        <f>IF(D16="","Saisir Non remis ou Remis",IF(AND(D16="Remis",COUNTA('TB060101'!D13:G31)=0),"Le tableau TB.06.01 doit être renseigné.",""))</f>
        <v>Le tableau TB.06.01 doit être renseigné.</v>
      </c>
    </row>
    <row r="17" spans="2:7" x14ac:dyDescent="0.25">
      <c r="B17" s="17" t="s">
        <v>713</v>
      </c>
      <c r="C17" s="23" t="s">
        <v>486</v>
      </c>
      <c r="D17" s="59" t="s">
        <v>560</v>
      </c>
      <c r="F17" s="69" t="str">
        <f t="shared" si="0"/>
        <v>Erreur</v>
      </c>
      <c r="G17" s="50" t="str">
        <f>IF(D17="","Saisir Non remis ou Remis",IF(AND(D17="Remis",COUNTA('TB070201'!D13:I55)=0),"Le tableau TB.07.02 doit être renseigné.",""))</f>
        <v>Le tableau TB.07.02 doit être renseigné.</v>
      </c>
    </row>
    <row r="18" spans="2:7" x14ac:dyDescent="0.25">
      <c r="B18" s="17" t="s">
        <v>634</v>
      </c>
      <c r="C18" s="23" t="s">
        <v>487</v>
      </c>
      <c r="D18" s="59" t="s">
        <v>560</v>
      </c>
      <c r="F18" s="69" t="str">
        <f t="shared" si="0"/>
        <v>Erreur</v>
      </c>
      <c r="G18" s="50" t="str">
        <f>IF(D18="","Saisir Non remis ou Remis",IF(AND(D18="Remis",COUNTA('TB080101'!D13:G95)=0),"Le tableau TB.08.01 doit être renseigné.",""))</f>
        <v>Le tableau TB.08.01 doit être renseigné.</v>
      </c>
    </row>
    <row r="19" spans="2:7" x14ac:dyDescent="0.25">
      <c r="B19" s="19" t="s">
        <v>640</v>
      </c>
      <c r="C19" s="24" t="s">
        <v>489</v>
      </c>
      <c r="D19" s="42"/>
      <c r="F19" s="69" t="str">
        <f t="shared" si="0"/>
        <v>Erreur</v>
      </c>
      <c r="G19" s="50" t="str">
        <f>IF(D19="","Saisir Non remis ou Remis",IF(AND(D19="Remis",COUNTA('TB100101'!D11:D24)=0),"Le tableau TB.10.01 doit être renseigné.",""))</f>
        <v>Saisir Non remis ou Remis</v>
      </c>
    </row>
  </sheetData>
  <sheetProtection algorithmName="SHA-512" hashValue="iNhLR3w0eQUmdBbDRl2Ns9jJ4mGrNULVOBTs5zDycIc56Y8sAYEmShhJlGXyPXB3tkmYZ02pYUOw4Xhi3GlVZQ==" saltValue="g+lScOmh+XAqQ4M2I/KZ7A==" spinCount="100000" sheet="1" objects="1" scenarios="1" selectLockedCells="1"/>
  <conditionalFormatting sqref="D2">
    <cfRule type="expression" dxfId="178" priority="4">
      <formula>$D$2=""</formula>
    </cfRule>
  </conditionalFormatting>
  <conditionalFormatting sqref="D10:D19">
    <cfRule type="expression" dxfId="177" priority="3">
      <formula>F10="Erreur"</formula>
    </cfRule>
  </conditionalFormatting>
  <conditionalFormatting sqref="F3">
    <cfRule type="expression" dxfId="176" priority="2">
      <formula>H3&gt;0</formula>
    </cfRule>
  </conditionalFormatting>
  <conditionalFormatting sqref="G3">
    <cfRule type="expression" dxfId="175" priority="1">
      <formula>H3&gt;0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'@lists'!$A$1:$C$1</xm:f>
          </x14:formula1>
          <xm:sqref>B5</xm:sqref>
        </x14:dataValidation>
        <x14:dataValidation type="list" allowBlank="1" showInputMessage="1" showErrorMessage="1" errorTitle="Saisie non valide" error="Seules les valeurs Non remis et Remis sont autorisées.">
          <x14:formula1>
            <xm:f>'@lists'!$A$2:$B$2</xm:f>
          </x14:formula1>
          <xm:sqref>D10:D19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outlinePr summaryBelow="0" summaryRight="0"/>
  </sheetPr>
  <dimension ref="A1:K26"/>
  <sheetViews>
    <sheetView workbookViewId="0">
      <selection activeCell="G13" sqref="G13"/>
    </sheetView>
  </sheetViews>
  <sheetFormatPr baseColWidth="10" defaultRowHeight="13.2" x14ac:dyDescent="0.25"/>
  <cols>
    <col min="1" max="1" width="13" customWidth="1"/>
    <col min="2" max="2" width="57.33203125" customWidth="1"/>
    <col min="3" max="3" width="10.88671875" customWidth="1"/>
    <col min="4" max="8" width="21.5546875" customWidth="1"/>
    <col min="9" max="9" width="7.6640625" customWidth="1"/>
    <col min="10" max="10" width="62.6640625" customWidth="1"/>
  </cols>
  <sheetData>
    <row r="1" spans="1:11" ht="46.8" x14ac:dyDescent="0.25">
      <c r="A1" s="1"/>
      <c r="B1" s="11" t="str">
        <f>IF(C1&lt;&gt;"",SUBSTITUTE(UPPER(LEFT(RIGHT(C1,LEN(C1)-SEARCH("¤",SUBSTITUTE(C1,"/","¤",LEN(C1)-LEN(SUBSTITUTE(C1,"/",""))))),SEARCH(".",RIGHT(C1,LEN(C1)-SEARCH("¤",SUBSTITUTE(C1,"/","¤",LEN(C1)-LEN(SUBSTITUTE(C1,"/",""))))))-1)),"_","")&amp;IF(LEN(B2)&lt;&gt;LEN(SUBSTITUTE(B2,".",""))," - "&amp;RIGHT(B2,LEN(B2)-SEARCH(".",B2)),""),"")</f>
        <v/>
      </c>
      <c r="C1" s="20"/>
      <c r="D1" s="9"/>
      <c r="E1" s="7"/>
      <c r="I1" s="65" t="s">
        <v>705</v>
      </c>
      <c r="J1" s="66" t="s">
        <v>706</v>
      </c>
    </row>
    <row r="2" spans="1:11" ht="13.8" x14ac:dyDescent="0.25">
      <c r="A2" s="4" t="s">
        <v>306</v>
      </c>
      <c r="B2" s="2">
        <f>'TB000201'!B2</f>
        <v>0</v>
      </c>
      <c r="C2" s="21" t="s">
        <v>263</v>
      </c>
      <c r="D2" s="15">
        <f>'TB000201'!D2</f>
        <v>45657</v>
      </c>
    </row>
    <row r="3" spans="1:11" ht="31.8" x14ac:dyDescent="0.3">
      <c r="A3" s="4"/>
      <c r="B3" s="2"/>
      <c r="C3" s="21"/>
      <c r="D3" s="3"/>
      <c r="I3" s="67" t="str">
        <f>IF(K3&gt;0,"L","J")</f>
        <v>L</v>
      </c>
      <c r="J3" s="68" t="str">
        <f>IF(K3&gt;0,"Votre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K3" s="70">
        <f>'TB001101'!H3</f>
        <v>189</v>
      </c>
    </row>
    <row r="4" spans="1:11" ht="13.8" x14ac:dyDescent="0.25">
      <c r="A4" s="4" t="s">
        <v>252</v>
      </c>
      <c r="B4" s="16">
        <f>'TB000201'!B4</f>
        <v>0</v>
      </c>
      <c r="C4" s="21"/>
      <c r="D4" s="25"/>
    </row>
    <row r="5" spans="1:11" ht="13.8" x14ac:dyDescent="0.25">
      <c r="A5" s="5" t="s">
        <v>307</v>
      </c>
      <c r="B5" s="12" t="str">
        <f>IF('TB000201'!D11="Remis",B7,IF('TB000201'!D11="Non remis",CONCATENATE(B7,"_unfiled"),""))</f>
        <v>TB.01.01</v>
      </c>
      <c r="C5" s="22"/>
      <c r="D5" s="18"/>
      <c r="F5" s="40"/>
    </row>
    <row r="6" spans="1:11" x14ac:dyDescent="0.25">
      <c r="F6" s="56"/>
      <c r="G6" s="55"/>
    </row>
    <row r="7" spans="1:11" ht="13.8" x14ac:dyDescent="0.25">
      <c r="A7" s="7"/>
      <c r="B7" s="10" t="s">
        <v>606</v>
      </c>
    </row>
    <row r="8" spans="1:11" x14ac:dyDescent="0.25">
      <c r="B8" s="98" t="s">
        <v>608</v>
      </c>
      <c r="C8" s="99"/>
      <c r="D8" s="99"/>
      <c r="E8" s="99"/>
    </row>
    <row r="9" spans="1:11" x14ac:dyDescent="0.25">
      <c r="D9" s="100" t="s">
        <v>561</v>
      </c>
      <c r="E9" s="101"/>
      <c r="F9" s="101"/>
      <c r="G9" s="100"/>
      <c r="H9" s="100" t="s">
        <v>239</v>
      </c>
    </row>
    <row r="10" spans="1:11" x14ac:dyDescent="0.25">
      <c r="D10" s="14" t="s">
        <v>404</v>
      </c>
      <c r="E10" s="14" t="s">
        <v>405</v>
      </c>
      <c r="F10" s="14" t="s">
        <v>249</v>
      </c>
      <c r="G10" s="14" t="s">
        <v>389</v>
      </c>
      <c r="H10" s="100"/>
    </row>
    <row r="11" spans="1:11" x14ac:dyDescent="0.25">
      <c r="D11" s="23" t="s">
        <v>159</v>
      </c>
      <c r="E11" s="23" t="s">
        <v>160</v>
      </c>
      <c r="F11" s="23" t="s">
        <v>162</v>
      </c>
      <c r="G11" s="23" t="s">
        <v>164</v>
      </c>
      <c r="H11" s="23" t="s">
        <v>166</v>
      </c>
    </row>
    <row r="12" spans="1:11" x14ac:dyDescent="0.25">
      <c r="B12" s="17" t="s">
        <v>115</v>
      </c>
      <c r="C12" s="27"/>
      <c r="D12" s="28"/>
      <c r="E12" s="28"/>
      <c r="F12" s="34"/>
      <c r="G12" s="29"/>
      <c r="H12" s="32"/>
    </row>
    <row r="13" spans="1:11" x14ac:dyDescent="0.25">
      <c r="B13" s="17" t="s">
        <v>393</v>
      </c>
      <c r="C13" s="23" t="s">
        <v>466</v>
      </c>
      <c r="D13" s="28"/>
      <c r="E13" s="28"/>
      <c r="F13" s="34"/>
      <c r="G13" s="48"/>
      <c r="H13" s="46"/>
      <c r="I13" s="70" t="str">
        <f>IF(J13 &lt;&gt;"","Erreur","")</f>
        <v>Erreur</v>
      </c>
      <c r="J13" s="50" t="str">
        <f>IF(G13="","Saisir un  nombre entier.","")</f>
        <v>Saisir un  nombre entier.</v>
      </c>
    </row>
    <row r="14" spans="1:11" x14ac:dyDescent="0.25">
      <c r="B14" s="13" t="s">
        <v>699</v>
      </c>
      <c r="C14" s="23" t="s">
        <v>471</v>
      </c>
      <c r="D14" s="28"/>
      <c r="E14" s="28"/>
      <c r="F14" s="34"/>
      <c r="G14" s="48"/>
      <c r="H14" s="46"/>
      <c r="I14" s="70" t="str">
        <f t="shared" ref="I14:I17" si="0">IF(J14 &lt;&gt;"","Erreur","")</f>
        <v>Erreur</v>
      </c>
      <c r="J14" s="50" t="str">
        <f>IF(G14="","Saisir un  nombre entier.",IF(G14&gt;$G$13,"Le nombre saisi doit être inférieur ou égal à celui de la question 1.010.",""))</f>
        <v>Saisir un  nombre entier.</v>
      </c>
    </row>
    <row r="15" spans="1:11" ht="34.200000000000003" customHeight="1" x14ac:dyDescent="0.25">
      <c r="B15" s="13" t="s">
        <v>701</v>
      </c>
      <c r="C15" s="23" t="s">
        <v>475</v>
      </c>
      <c r="D15" s="28"/>
      <c r="E15" s="28"/>
      <c r="F15" s="34"/>
      <c r="G15" s="48"/>
      <c r="H15" s="46"/>
      <c r="I15" s="70" t="str">
        <f t="shared" si="0"/>
        <v>Erreur</v>
      </c>
      <c r="J15" s="50" t="str">
        <f>IF(G15="","Saisir un  nombre entier.",IF(G15&gt;$G$13,"Le nombre saisi doit être inférieur ou égal à celui de la question 1.010.",""))</f>
        <v>Saisir un  nombre entier.</v>
      </c>
    </row>
    <row r="16" spans="1:11" x14ac:dyDescent="0.25">
      <c r="B16" s="13" t="s">
        <v>700</v>
      </c>
      <c r="C16" s="23" t="s">
        <v>478</v>
      </c>
      <c r="D16" s="28"/>
      <c r="E16" s="28"/>
      <c r="F16" s="34"/>
      <c r="G16" s="48"/>
      <c r="H16" s="46"/>
      <c r="I16" s="70" t="str">
        <f t="shared" si="0"/>
        <v>Erreur</v>
      </c>
      <c r="J16" s="50" t="str">
        <f>IF(G16="","Saisir un  nombre entier.",IF(G16&gt;$G$13,"Le nombre saisi doit être inférieur ou égal à celui de la question 1.010.",""))</f>
        <v>Saisir un  nombre entier.</v>
      </c>
    </row>
    <row r="17" spans="2:10" x14ac:dyDescent="0.25">
      <c r="B17" s="13" t="s">
        <v>696</v>
      </c>
      <c r="C17" s="23" t="s">
        <v>479</v>
      </c>
      <c r="D17" s="28"/>
      <c r="E17" s="28"/>
      <c r="F17" s="34"/>
      <c r="G17" s="48"/>
      <c r="H17" s="46"/>
      <c r="I17" s="70" t="str">
        <f t="shared" si="0"/>
        <v>Erreur</v>
      </c>
      <c r="J17" s="50" t="str">
        <f>IF(G17="","Saisir un  nombre entier.",IF(G17&gt;$G$13,"Le nombre saisi doit être inférieur ou égal à celui de la question 1.010.",""))</f>
        <v>Saisir un  nombre entier.</v>
      </c>
    </row>
    <row r="18" spans="2:10" ht="57" customHeight="1" x14ac:dyDescent="0.25">
      <c r="B18" s="17" t="s">
        <v>392</v>
      </c>
      <c r="C18" s="23" t="s">
        <v>480</v>
      </c>
      <c r="D18" s="28"/>
      <c r="E18" s="28"/>
      <c r="F18" s="34"/>
      <c r="G18" s="48"/>
      <c r="H18" s="46"/>
      <c r="I18" s="70" t="str">
        <f t="shared" ref="I18:I26" si="1">IF(J18 &lt;&gt;"","Erreur","")</f>
        <v>Erreur</v>
      </c>
      <c r="J18" s="50" t="str">
        <f>IF(G18="","Saisir un  nombre entier.",IF(H18="","Saisir un commentaire explicatif.",""))</f>
        <v>Saisir un  nombre entier.</v>
      </c>
    </row>
    <row r="19" spans="2:10" ht="57" customHeight="1" x14ac:dyDescent="0.25">
      <c r="B19" s="17" t="s">
        <v>562</v>
      </c>
      <c r="C19" s="23" t="s">
        <v>485</v>
      </c>
      <c r="D19" s="28"/>
      <c r="E19" s="28"/>
      <c r="F19" s="34"/>
      <c r="G19" s="48"/>
      <c r="H19" s="46"/>
      <c r="I19" s="70" t="str">
        <f t="shared" si="1"/>
        <v/>
      </c>
      <c r="J19" s="50" t="str">
        <f>IF(AND(G19&lt;&gt;"",H19=""),"Saisir un commentaire explicatif.","")</f>
        <v/>
      </c>
    </row>
    <row r="20" spans="2:10" x14ac:dyDescent="0.25">
      <c r="B20" s="17" t="s">
        <v>114</v>
      </c>
      <c r="C20" s="27"/>
      <c r="D20" s="28"/>
      <c r="E20" s="28"/>
      <c r="F20" s="34"/>
      <c r="G20" s="29"/>
      <c r="H20" s="32"/>
    </row>
    <row r="21" spans="2:10" ht="22.2" customHeight="1" x14ac:dyDescent="0.25">
      <c r="B21" s="17" t="s">
        <v>336</v>
      </c>
      <c r="C21" s="23" t="s">
        <v>495</v>
      </c>
      <c r="D21" s="38"/>
      <c r="E21" s="28"/>
      <c r="F21" s="34"/>
      <c r="G21" s="29"/>
      <c r="H21" s="46"/>
      <c r="I21" s="70" t="str">
        <f t="shared" si="1"/>
        <v>Erreur</v>
      </c>
      <c r="J21" s="50" t="str">
        <f>IF(D21="","Saisir NON ou OUI.",IF(AND(D21="NON",H21=""),"Saisir un commentaire explicatif.",""))</f>
        <v>Saisir NON ou OUI.</v>
      </c>
    </row>
    <row r="22" spans="2:10" ht="45" customHeight="1" x14ac:dyDescent="0.25">
      <c r="B22" s="17" t="s">
        <v>686</v>
      </c>
      <c r="C22" s="23" t="s">
        <v>496</v>
      </c>
      <c r="D22" s="28"/>
      <c r="E22" s="38"/>
      <c r="F22" s="34"/>
      <c r="G22" s="29"/>
      <c r="H22" s="46"/>
      <c r="I22" s="70" t="str">
        <f t="shared" si="1"/>
        <v>Erreur</v>
      </c>
      <c r="J22" s="50" t="str">
        <f>IF(E22="","Saisir NON, NON APPLICABLE ou OUI.",IF(AND(E22="OUI",H22=""),"Saisir un commentaire explicatif.",""))</f>
        <v>Saisir NON, NON APPLICABLE ou OUI.</v>
      </c>
    </row>
    <row r="23" spans="2:10" ht="34.200000000000003" customHeight="1" x14ac:dyDescent="0.25">
      <c r="B23" s="17" t="s">
        <v>112</v>
      </c>
      <c r="C23" s="23" t="s">
        <v>497</v>
      </c>
      <c r="D23" s="38"/>
      <c r="E23" s="28"/>
      <c r="F23" s="34"/>
      <c r="G23" s="29"/>
      <c r="H23" s="46"/>
      <c r="I23" s="70" t="str">
        <f t="shared" si="1"/>
        <v>Erreur</v>
      </c>
      <c r="J23" s="50" t="str">
        <f>IF(D23="","Saisir NON ou OUI.",IF(AND(D23="OUI",H23=""),"Saisir un commentaire explicatif.",""))</f>
        <v>Saisir NON ou OUI.</v>
      </c>
    </row>
    <row r="24" spans="2:10" ht="22.2" customHeight="1" x14ac:dyDescent="0.25">
      <c r="B24" s="17" t="s">
        <v>447</v>
      </c>
      <c r="C24" s="23" t="s">
        <v>498</v>
      </c>
      <c r="D24" s="28"/>
      <c r="E24" s="28"/>
      <c r="F24" s="54"/>
      <c r="G24" s="29"/>
      <c r="H24" s="46"/>
      <c r="I24" s="70" t="str">
        <f t="shared" si="1"/>
        <v>Erreur</v>
      </c>
      <c r="J24" s="50" t="str">
        <f>IF(F24&gt;$D$2,"Format erroné ou date renseignée supérieure à la date d'échéance.",IF(AND(F24="",H24=""),"L'absence de date nécessite un commentaire explicatif. ",""))</f>
        <v xml:space="preserve">L'absence de date nécessite un commentaire explicatif. </v>
      </c>
    </row>
    <row r="25" spans="2:10" ht="22.2" customHeight="1" x14ac:dyDescent="0.25">
      <c r="B25" s="17" t="s">
        <v>335</v>
      </c>
      <c r="C25" s="23" t="s">
        <v>499</v>
      </c>
      <c r="D25" s="28"/>
      <c r="E25" s="38"/>
      <c r="F25" s="34"/>
      <c r="G25" s="29"/>
      <c r="H25" s="46"/>
      <c r="I25" s="70" t="str">
        <f t="shared" si="1"/>
        <v>Erreur</v>
      </c>
      <c r="J25" s="50" t="str">
        <f>IF(E25="","Saisir NON, NON APPLICABLE ou OUI.",IF(AND(E25="NON APPLICABLE",H25=""),"Saisir un commentaire explicatif.",""))</f>
        <v>Saisir NON, NON APPLICABLE ou OUI.</v>
      </c>
    </row>
    <row r="26" spans="2:10" ht="57" customHeight="1" x14ac:dyDescent="0.25">
      <c r="B26" s="19" t="s">
        <v>434</v>
      </c>
      <c r="C26" s="24" t="s">
        <v>500</v>
      </c>
      <c r="D26" s="26"/>
      <c r="E26" s="39"/>
      <c r="F26" s="35"/>
      <c r="G26" s="30"/>
      <c r="H26" s="46"/>
      <c r="I26" s="70" t="str">
        <f t="shared" si="1"/>
        <v>Erreur</v>
      </c>
      <c r="J26" s="50" t="str">
        <f>IF(E26="","Saisir NON, NON APPLICABLE ou OUI.",IF(AND(E26="NON APPLICABLE",H26=""),"Saisir un commentaire explicatif.",""))</f>
        <v>Saisir NON, NON APPLICABLE ou OUI.</v>
      </c>
    </row>
  </sheetData>
  <sheetProtection algorithmName="SHA-512" hashValue="x9A09e6Jt0ILELKZG2Y7G8Gh1V6d6hPxgHGJTA3yFs2RmZx3HV1/ZmrI0XFE3icJPMYNqTbT69Ja9MJ3J+kw8w==" saltValue="0gOLQh4YBxzKZvKpzU4Vqg==" spinCount="100000" sheet="1" objects="1" scenarios="1" selectLockedCells="1"/>
  <mergeCells count="3">
    <mergeCell ref="B8:E8"/>
    <mergeCell ref="D9:G9"/>
    <mergeCell ref="H9:H10"/>
  </mergeCells>
  <conditionalFormatting sqref="F24">
    <cfRule type="expression" dxfId="174" priority="20">
      <formula>I24="Erreur"</formula>
    </cfRule>
  </conditionalFormatting>
  <conditionalFormatting sqref="I3">
    <cfRule type="expression" dxfId="173" priority="19">
      <formula>K3&gt;0</formula>
    </cfRule>
  </conditionalFormatting>
  <conditionalFormatting sqref="J3">
    <cfRule type="expression" dxfId="172" priority="18">
      <formula>K3&gt;0</formula>
    </cfRule>
  </conditionalFormatting>
  <conditionalFormatting sqref="G13">
    <cfRule type="expression" dxfId="171" priority="17">
      <formula>I13="Erreur"</formula>
    </cfRule>
  </conditionalFormatting>
  <conditionalFormatting sqref="G14:G18">
    <cfRule type="expression" dxfId="170" priority="16">
      <formula>I14="Erreur"</formula>
    </cfRule>
  </conditionalFormatting>
  <conditionalFormatting sqref="G19">
    <cfRule type="expression" dxfId="169" priority="15">
      <formula>I19="Erreur"</formula>
    </cfRule>
  </conditionalFormatting>
  <conditionalFormatting sqref="H19">
    <cfRule type="expression" dxfId="168" priority="14">
      <formula>I19="Erreur"</formula>
    </cfRule>
  </conditionalFormatting>
  <conditionalFormatting sqref="D21">
    <cfRule type="expression" dxfId="167" priority="13">
      <formula>I21="Erreur"</formula>
    </cfRule>
  </conditionalFormatting>
  <conditionalFormatting sqref="E22">
    <cfRule type="expression" dxfId="166" priority="11">
      <formula>I22="Erreur"</formula>
    </cfRule>
  </conditionalFormatting>
  <conditionalFormatting sqref="H22">
    <cfRule type="expression" dxfId="165" priority="10">
      <formula>I22="Erreur"</formula>
    </cfRule>
  </conditionalFormatting>
  <conditionalFormatting sqref="D23">
    <cfRule type="expression" dxfId="164" priority="9">
      <formula>I23="Erreur"</formula>
    </cfRule>
  </conditionalFormatting>
  <conditionalFormatting sqref="E25">
    <cfRule type="expression" dxfId="163" priority="8">
      <formula>I25="Erreur"</formula>
    </cfRule>
  </conditionalFormatting>
  <conditionalFormatting sqref="E26">
    <cfRule type="expression" dxfId="162" priority="7">
      <formula>I26="Erreur"</formula>
    </cfRule>
  </conditionalFormatting>
  <conditionalFormatting sqref="H25">
    <cfRule type="expression" dxfId="161" priority="6">
      <formula>I25="Erreur"</formula>
    </cfRule>
  </conditionalFormatting>
  <conditionalFormatting sqref="H26">
    <cfRule type="expression" dxfId="160" priority="5">
      <formula>I26="Erreur"</formula>
    </cfRule>
  </conditionalFormatting>
  <conditionalFormatting sqref="H24">
    <cfRule type="expression" dxfId="159" priority="4">
      <formula>I24="Erreur"</formula>
    </cfRule>
  </conditionalFormatting>
  <conditionalFormatting sqref="H23">
    <cfRule type="expression" dxfId="158" priority="3">
      <formula>I23="Erreur"</formula>
    </cfRule>
  </conditionalFormatting>
  <conditionalFormatting sqref="H21">
    <cfRule type="expression" dxfId="157" priority="2">
      <formula>I21="Erreur"</formula>
    </cfRule>
  </conditionalFormatting>
  <conditionalFormatting sqref="H18">
    <cfRule type="expression" dxfId="156" priority="1">
      <formula>I18="Erreur"</formula>
    </cfRule>
  </conditionalFormatting>
  <dataValidations count="1">
    <dataValidation type="whole" allowBlank="1" showInputMessage="1" showErrorMessage="1" errorTitle="Saisie non valide" error="Seuls les nombres entiers sont autorisés." sqref="G13:G19">
      <formula1>0</formula1>
      <formula2>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D21 D23</xm:sqref>
        </x14:dataValidation>
        <x14:dataValidation type="list" allowBlank="1" showInputMessage="1" showErrorMessage="1" errorTitle="Saisie non valide" error="Seules les valeurs NON, NON APPLICABLE et OUI sont autorisées.">
          <x14:formula1>
            <xm:f>'@lists'!$A$8:$C$8</xm:f>
          </x14:formula1>
          <xm:sqref>E22 E25:E26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L1" s="65" t="s">
        <v>705</v>
      </c>
      <c r="M1" s="66" t="s">
        <v>706</v>
      </c>
    </row>
    <row r="2" spans="1:14" ht="13.8" x14ac:dyDescent="0.25">
      <c r="A2" s="4" t="s">
        <v>306</v>
      </c>
      <c r="B2" s="2">
        <f>'TB000201'!B2</f>
        <v>0</v>
      </c>
      <c r="C2" s="21" t="s">
        <v>263</v>
      </c>
      <c r="D2" s="15">
        <f>'TB000201'!D2</f>
        <v>45657</v>
      </c>
    </row>
    <row r="3" spans="1:14" ht="31.8" x14ac:dyDescent="0.3">
      <c r="A3" s="4"/>
      <c r="B3" s="2"/>
      <c r="C3" s="21"/>
      <c r="D3" s="3"/>
      <c r="L3" s="67" t="str">
        <f>IF(N3&gt;0,"L","J")</f>
        <v>L</v>
      </c>
      <c r="M3" s="68"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0">
        <f>'TB001101'!H3</f>
        <v>189</v>
      </c>
    </row>
    <row r="4" spans="1:14" ht="13.8" x14ac:dyDescent="0.25">
      <c r="A4" s="4" t="s">
        <v>252</v>
      </c>
      <c r="B4" s="16">
        <f>'TB000201'!B4</f>
        <v>0</v>
      </c>
      <c r="C4" s="21"/>
      <c r="D4" s="25"/>
    </row>
    <row r="5" spans="1:14" ht="13.8" x14ac:dyDescent="0.25">
      <c r="A5" s="5" t="s">
        <v>307</v>
      </c>
      <c r="B5" s="12" t="str">
        <f>IF('TB000201'!D12="Remis",B7,IF('TB000201'!D12="Non remis",CONCATENATE(B7,"_unfiled"),""))</f>
        <v>TB.02.01</v>
      </c>
      <c r="C5" s="22"/>
      <c r="D5" s="18"/>
      <c r="F5" s="40"/>
    </row>
    <row r="7" spans="1:14" ht="13.8" x14ac:dyDescent="0.25">
      <c r="A7" s="7"/>
      <c r="B7" s="10" t="s">
        <v>610</v>
      </c>
    </row>
    <row r="8" spans="1:14" ht="25.95" customHeight="1" x14ac:dyDescent="0.25">
      <c r="B8" s="98" t="s">
        <v>612</v>
      </c>
      <c r="C8" s="99"/>
      <c r="D8" s="99"/>
      <c r="E8" s="99"/>
    </row>
    <row r="9" spans="1:14" x14ac:dyDescent="0.25">
      <c r="B9" s="14" t="s">
        <v>400</v>
      </c>
      <c r="C9" s="14" t="s">
        <v>461</v>
      </c>
      <c r="D9" s="14" t="s">
        <v>388</v>
      </c>
      <c r="E9" s="14" t="s">
        <v>459</v>
      </c>
      <c r="F9" s="14" t="s">
        <v>273</v>
      </c>
      <c r="G9" s="14" t="s">
        <v>250</v>
      </c>
      <c r="H9" s="14" t="s">
        <v>399</v>
      </c>
      <c r="I9" s="14" t="s">
        <v>240</v>
      </c>
      <c r="J9" s="14" t="s">
        <v>558</v>
      </c>
      <c r="K9" s="14" t="s">
        <v>557</v>
      </c>
    </row>
    <row r="10" spans="1:14" x14ac:dyDescent="0.25">
      <c r="B10" s="23" t="s">
        <v>159</v>
      </c>
      <c r="C10" s="23" t="s">
        <v>160</v>
      </c>
      <c r="D10" s="23" t="s">
        <v>162</v>
      </c>
      <c r="E10" s="23" t="s">
        <v>166</v>
      </c>
      <c r="F10" s="23" t="s">
        <v>167</v>
      </c>
      <c r="G10" s="23" t="s">
        <v>168</v>
      </c>
      <c r="H10" s="23" t="s">
        <v>169</v>
      </c>
      <c r="I10" s="23" t="s">
        <v>170</v>
      </c>
      <c r="J10" s="23" t="s">
        <v>171</v>
      </c>
      <c r="K10" s="23" t="s">
        <v>172</v>
      </c>
    </row>
    <row r="11" spans="1:14" x14ac:dyDescent="0.25">
      <c r="A11" s="6"/>
      <c r="B11" s="72" t="str">
        <f>IF(AND(C11&lt;&gt;"",D11&lt;&gt;"",E11&lt;&gt;"",F11&lt;&gt;"",G11&lt;&gt;"",H11&lt;&gt;"",I11&lt;&gt;"",J11&lt;&gt;"",K11&lt;&gt;""),1,"")</f>
        <v/>
      </c>
      <c r="C11" s="39"/>
      <c r="D11" s="45"/>
      <c r="E11" s="44"/>
      <c r="F11" s="44"/>
      <c r="G11" s="42"/>
      <c r="H11" s="44"/>
      <c r="I11" s="44"/>
      <c r="J11" s="44"/>
      <c r="K11" s="44"/>
      <c r="L11" s="69"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2" t="str">
        <f>IF(OR(C12&lt;&gt;"",D12&lt;&gt;"",E12&lt;&gt;"",F12&lt;&gt;"",G12&lt;&gt;"",H12&lt;&gt;"",I12&lt;&gt;"",J12&lt;&gt;"",K12&lt;&gt;""),B11+1,"")</f>
        <v/>
      </c>
      <c r="C12" s="39"/>
      <c r="D12" s="45"/>
      <c r="E12" s="44"/>
      <c r="F12" s="44"/>
      <c r="G12" s="42"/>
      <c r="H12" s="44"/>
      <c r="I12" s="44"/>
      <c r="J12" s="44"/>
      <c r="K12" s="44"/>
      <c r="L12" s="69" t="str">
        <f t="shared" ref="L12:L30" si="0">IF(M12&lt;&gt;"","Erreur","")</f>
        <v/>
      </c>
      <c r="M12" s="50" t="str">
        <f>IF(G12&gt;$D$2,"Format erroné ou date renseignée supérieure à la date d'échéance.","")</f>
        <v/>
      </c>
    </row>
    <row r="13" spans="1:14" x14ac:dyDescent="0.25">
      <c r="A13" s="37"/>
      <c r="B13" s="72" t="str">
        <f t="shared" ref="B13:B30" si="1">IF(OR(C13&lt;&gt;"",D13&lt;&gt;"",E13&lt;&gt;"",F13&lt;&gt;"",G13&lt;&gt;"",H13&lt;&gt;"",I13&lt;&gt;"",J13&lt;&gt;"",K13&lt;&gt;""),B12+1,"")</f>
        <v/>
      </c>
      <c r="C13" s="39"/>
      <c r="D13" s="45"/>
      <c r="E13" s="44"/>
      <c r="F13" s="44"/>
      <c r="G13" s="42"/>
      <c r="H13" s="44"/>
      <c r="I13" s="44"/>
      <c r="J13" s="44"/>
      <c r="K13" s="44"/>
      <c r="L13" s="69" t="str">
        <f t="shared" si="0"/>
        <v/>
      </c>
      <c r="M13" s="50" t="str">
        <f t="shared" ref="M13:M30" si="2">IF(G13&gt;$D$2,"Format erroné ou date renseignée supérieure à la date d'échéance.","")</f>
        <v/>
      </c>
    </row>
    <row r="14" spans="1:14" x14ac:dyDescent="0.25">
      <c r="A14" s="37"/>
      <c r="B14" s="72" t="str">
        <f t="shared" si="1"/>
        <v/>
      </c>
      <c r="C14" s="39"/>
      <c r="D14" s="45"/>
      <c r="E14" s="44"/>
      <c r="F14" s="44"/>
      <c r="G14" s="42"/>
      <c r="H14" s="44"/>
      <c r="I14" s="44"/>
      <c r="J14" s="44"/>
      <c r="K14" s="44"/>
      <c r="L14" s="69" t="str">
        <f t="shared" si="0"/>
        <v/>
      </c>
      <c r="M14" s="50" t="str">
        <f t="shared" si="2"/>
        <v/>
      </c>
    </row>
    <row r="15" spans="1:14" x14ac:dyDescent="0.25">
      <c r="A15" s="37"/>
      <c r="B15" s="72" t="str">
        <f t="shared" si="1"/>
        <v/>
      </c>
      <c r="C15" s="39"/>
      <c r="D15" s="45"/>
      <c r="E15" s="44"/>
      <c r="F15" s="44"/>
      <c r="G15" s="42"/>
      <c r="H15" s="44"/>
      <c r="I15" s="44"/>
      <c r="J15" s="44"/>
      <c r="K15" s="44"/>
      <c r="L15" s="69" t="str">
        <f t="shared" si="0"/>
        <v/>
      </c>
      <c r="M15" s="50" t="str">
        <f t="shared" si="2"/>
        <v/>
      </c>
    </row>
    <row r="16" spans="1:14" x14ac:dyDescent="0.25">
      <c r="A16" s="37"/>
      <c r="B16" s="72" t="str">
        <f t="shared" si="1"/>
        <v/>
      </c>
      <c r="C16" s="39"/>
      <c r="D16" s="45"/>
      <c r="E16" s="44"/>
      <c r="F16" s="44"/>
      <c r="G16" s="42"/>
      <c r="H16" s="44"/>
      <c r="I16" s="44"/>
      <c r="J16" s="44"/>
      <c r="K16" s="44"/>
      <c r="L16" s="69" t="str">
        <f t="shared" si="0"/>
        <v/>
      </c>
      <c r="M16" s="50" t="str">
        <f t="shared" si="2"/>
        <v/>
      </c>
    </row>
    <row r="17" spans="1:13" x14ac:dyDescent="0.25">
      <c r="A17" s="37"/>
      <c r="B17" s="72" t="str">
        <f t="shared" si="1"/>
        <v/>
      </c>
      <c r="C17" s="39"/>
      <c r="D17" s="45"/>
      <c r="E17" s="44"/>
      <c r="F17" s="44"/>
      <c r="G17" s="42"/>
      <c r="H17" s="44"/>
      <c r="I17" s="44"/>
      <c r="J17" s="44"/>
      <c r="K17" s="44"/>
      <c r="L17" s="69" t="str">
        <f t="shared" si="0"/>
        <v/>
      </c>
      <c r="M17" s="50" t="str">
        <f t="shared" si="2"/>
        <v/>
      </c>
    </row>
    <row r="18" spans="1:13" x14ac:dyDescent="0.25">
      <c r="A18" s="37"/>
      <c r="B18" s="72" t="str">
        <f t="shared" si="1"/>
        <v/>
      </c>
      <c r="C18" s="39"/>
      <c r="D18" s="45"/>
      <c r="E18" s="44"/>
      <c r="F18" s="44"/>
      <c r="G18" s="42"/>
      <c r="H18" s="44"/>
      <c r="I18" s="44"/>
      <c r="J18" s="44"/>
      <c r="K18" s="44"/>
      <c r="L18" s="69" t="str">
        <f t="shared" si="0"/>
        <v/>
      </c>
      <c r="M18" s="50" t="str">
        <f t="shared" si="2"/>
        <v/>
      </c>
    </row>
    <row r="19" spans="1:13" x14ac:dyDescent="0.25">
      <c r="A19" s="37"/>
      <c r="B19" s="72" t="str">
        <f t="shared" si="1"/>
        <v/>
      </c>
      <c r="C19" s="39"/>
      <c r="D19" s="45"/>
      <c r="E19" s="44"/>
      <c r="F19" s="44"/>
      <c r="G19" s="42"/>
      <c r="H19" s="44"/>
      <c r="I19" s="44"/>
      <c r="J19" s="44"/>
      <c r="K19" s="44"/>
      <c r="L19" s="69" t="str">
        <f t="shared" si="0"/>
        <v/>
      </c>
      <c r="M19" s="50" t="str">
        <f t="shared" si="2"/>
        <v/>
      </c>
    </row>
    <row r="20" spans="1:13" x14ac:dyDescent="0.25">
      <c r="A20" s="37"/>
      <c r="B20" s="72" t="str">
        <f t="shared" si="1"/>
        <v/>
      </c>
      <c r="C20" s="39"/>
      <c r="D20" s="45"/>
      <c r="E20" s="44"/>
      <c r="F20" s="44"/>
      <c r="G20" s="42"/>
      <c r="H20" s="44"/>
      <c r="I20" s="44"/>
      <c r="J20" s="44"/>
      <c r="K20" s="44"/>
      <c r="L20" s="69" t="str">
        <f t="shared" si="0"/>
        <v/>
      </c>
      <c r="M20" s="50" t="str">
        <f t="shared" si="2"/>
        <v/>
      </c>
    </row>
    <row r="21" spans="1:13" x14ac:dyDescent="0.25">
      <c r="A21" s="37"/>
      <c r="B21" s="72" t="str">
        <f t="shared" si="1"/>
        <v/>
      </c>
      <c r="C21" s="39"/>
      <c r="D21" s="45"/>
      <c r="E21" s="44"/>
      <c r="F21" s="44"/>
      <c r="G21" s="42"/>
      <c r="H21" s="44"/>
      <c r="I21" s="44"/>
      <c r="J21" s="44"/>
      <c r="K21" s="44"/>
      <c r="L21" s="69" t="str">
        <f t="shared" si="0"/>
        <v/>
      </c>
      <c r="M21" s="50" t="str">
        <f t="shared" si="2"/>
        <v/>
      </c>
    </row>
    <row r="22" spans="1:13" x14ac:dyDescent="0.25">
      <c r="A22" s="37"/>
      <c r="B22" s="72" t="str">
        <f t="shared" si="1"/>
        <v/>
      </c>
      <c r="C22" s="39"/>
      <c r="D22" s="45"/>
      <c r="E22" s="44"/>
      <c r="F22" s="44"/>
      <c r="G22" s="42"/>
      <c r="H22" s="44"/>
      <c r="I22" s="44"/>
      <c r="J22" s="44"/>
      <c r="K22" s="44"/>
      <c r="L22" s="69" t="str">
        <f t="shared" si="0"/>
        <v/>
      </c>
      <c r="M22" s="50" t="str">
        <f t="shared" si="2"/>
        <v/>
      </c>
    </row>
    <row r="23" spans="1:13" x14ac:dyDescent="0.25">
      <c r="A23" s="37"/>
      <c r="B23" s="72" t="str">
        <f t="shared" si="1"/>
        <v/>
      </c>
      <c r="C23" s="39"/>
      <c r="D23" s="45"/>
      <c r="E23" s="44"/>
      <c r="F23" s="44"/>
      <c r="G23" s="42"/>
      <c r="H23" s="44"/>
      <c r="I23" s="44"/>
      <c r="J23" s="44"/>
      <c r="K23" s="44"/>
      <c r="L23" s="69" t="str">
        <f t="shared" si="0"/>
        <v/>
      </c>
      <c r="M23" s="50" t="str">
        <f t="shared" si="2"/>
        <v/>
      </c>
    </row>
    <row r="24" spans="1:13" x14ac:dyDescent="0.25">
      <c r="A24" s="37"/>
      <c r="B24" s="72" t="str">
        <f t="shared" si="1"/>
        <v/>
      </c>
      <c r="C24" s="39"/>
      <c r="D24" s="45"/>
      <c r="E24" s="44"/>
      <c r="F24" s="44"/>
      <c r="G24" s="42"/>
      <c r="H24" s="44"/>
      <c r="I24" s="44"/>
      <c r="J24" s="44"/>
      <c r="K24" s="44"/>
      <c r="L24" s="69" t="str">
        <f t="shared" si="0"/>
        <v/>
      </c>
      <c r="M24" s="50" t="str">
        <f t="shared" si="2"/>
        <v/>
      </c>
    </row>
    <row r="25" spans="1:13" x14ac:dyDescent="0.25">
      <c r="A25" s="37"/>
      <c r="B25" s="72" t="str">
        <f t="shared" si="1"/>
        <v/>
      </c>
      <c r="C25" s="39"/>
      <c r="D25" s="45"/>
      <c r="E25" s="44"/>
      <c r="F25" s="44"/>
      <c r="G25" s="42"/>
      <c r="H25" s="44"/>
      <c r="I25" s="44"/>
      <c r="J25" s="44"/>
      <c r="K25" s="44"/>
      <c r="L25" s="69" t="str">
        <f t="shared" si="0"/>
        <v/>
      </c>
      <c r="M25" s="50" t="str">
        <f t="shared" si="2"/>
        <v/>
      </c>
    </row>
    <row r="26" spans="1:13" x14ac:dyDescent="0.25">
      <c r="A26" s="37"/>
      <c r="B26" s="72" t="str">
        <f t="shared" si="1"/>
        <v/>
      </c>
      <c r="C26" s="39"/>
      <c r="D26" s="45"/>
      <c r="E26" s="44"/>
      <c r="F26" s="44"/>
      <c r="G26" s="42"/>
      <c r="H26" s="44"/>
      <c r="I26" s="44"/>
      <c r="J26" s="44"/>
      <c r="K26" s="44"/>
      <c r="L26" s="69" t="str">
        <f t="shared" si="0"/>
        <v/>
      </c>
      <c r="M26" s="50" t="str">
        <f t="shared" si="2"/>
        <v/>
      </c>
    </row>
    <row r="27" spans="1:13" x14ac:dyDescent="0.25">
      <c r="A27" s="37"/>
      <c r="B27" s="72" t="str">
        <f t="shared" si="1"/>
        <v/>
      </c>
      <c r="C27" s="39"/>
      <c r="D27" s="45"/>
      <c r="E27" s="44"/>
      <c r="F27" s="44"/>
      <c r="G27" s="42"/>
      <c r="H27" s="44"/>
      <c r="I27" s="44"/>
      <c r="J27" s="44"/>
      <c r="K27" s="44"/>
      <c r="L27" s="69" t="str">
        <f t="shared" si="0"/>
        <v/>
      </c>
      <c r="M27" s="50" t="str">
        <f t="shared" si="2"/>
        <v/>
      </c>
    </row>
    <row r="28" spans="1:13" x14ac:dyDescent="0.25">
      <c r="A28" s="37"/>
      <c r="B28" s="72" t="str">
        <f t="shared" si="1"/>
        <v/>
      </c>
      <c r="C28" s="39"/>
      <c r="D28" s="45"/>
      <c r="E28" s="44"/>
      <c r="F28" s="44"/>
      <c r="G28" s="42"/>
      <c r="H28" s="44"/>
      <c r="I28" s="44"/>
      <c r="J28" s="44"/>
      <c r="K28" s="44"/>
      <c r="L28" s="69" t="str">
        <f t="shared" si="0"/>
        <v/>
      </c>
      <c r="M28" s="50" t="str">
        <f t="shared" si="2"/>
        <v/>
      </c>
    </row>
    <row r="29" spans="1:13" x14ac:dyDescent="0.25">
      <c r="A29" s="37"/>
      <c r="B29" s="72" t="str">
        <f t="shared" si="1"/>
        <v/>
      </c>
      <c r="C29" s="39"/>
      <c r="D29" s="45"/>
      <c r="E29" s="44"/>
      <c r="F29" s="44"/>
      <c r="G29" s="42"/>
      <c r="H29" s="44"/>
      <c r="I29" s="44"/>
      <c r="J29" s="44"/>
      <c r="K29" s="44"/>
      <c r="L29" s="69" t="str">
        <f t="shared" si="0"/>
        <v/>
      </c>
      <c r="M29" s="50" t="str">
        <f t="shared" si="2"/>
        <v/>
      </c>
    </row>
    <row r="30" spans="1:13" x14ac:dyDescent="0.25">
      <c r="A30" s="37"/>
      <c r="B30" s="72" t="str">
        <f t="shared" si="1"/>
        <v/>
      </c>
      <c r="C30" s="39"/>
      <c r="D30" s="45"/>
      <c r="E30" s="44"/>
      <c r="F30" s="44"/>
      <c r="G30" s="42"/>
      <c r="H30" s="44"/>
      <c r="I30" s="44"/>
      <c r="J30" s="44"/>
      <c r="K30" s="44"/>
      <c r="L30" s="69" t="str">
        <f t="shared" si="0"/>
        <v/>
      </c>
      <c r="M30" s="50" t="str">
        <f t="shared" si="2"/>
        <v/>
      </c>
    </row>
  </sheetData>
  <sheetProtection algorithmName="SHA-512" hashValue="ajEi+Liwp5NYI3SrJPEYsFbC4W81HOxlJaLJKgcLKfik3oyj3Pc2bpR22XCYGu37fb0xJ0cdjs75j/GP48J9mw==" saltValue="N4IROvumE7wljw63SJsc9g==" spinCount="100000" sheet="1" selectLockedCells="1"/>
  <mergeCells count="1">
    <mergeCell ref="B8:E8"/>
  </mergeCells>
  <conditionalFormatting sqref="G11">
    <cfRule type="expression" dxfId="155" priority="6">
      <formula>L11="Erreur"</formula>
    </cfRule>
  </conditionalFormatting>
  <conditionalFormatting sqref="L3">
    <cfRule type="expression" dxfId="154" priority="4">
      <formula>N3&gt;0</formula>
    </cfRule>
  </conditionalFormatting>
  <conditionalFormatting sqref="M3">
    <cfRule type="expression" dxfId="153" priority="3">
      <formula>N3&gt;0</formula>
    </cfRule>
  </conditionalFormatting>
  <conditionalFormatting sqref="C11:K11">
    <cfRule type="expression" dxfId="152" priority="2">
      <formula>$L11="Erreur"</formula>
    </cfRule>
  </conditionalFormatting>
  <conditionalFormatting sqref="G12:G30">
    <cfRule type="expression" dxfId="151" priority="1">
      <formula>L12="Erreur"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L1" s="65" t="s">
        <v>705</v>
      </c>
      <c r="M1" s="66" t="s">
        <v>706</v>
      </c>
    </row>
    <row r="2" spans="1:14" ht="13.8" x14ac:dyDescent="0.25">
      <c r="A2" s="4" t="s">
        <v>306</v>
      </c>
      <c r="B2" s="2">
        <f>'TB000201'!B2</f>
        <v>0</v>
      </c>
      <c r="C2" s="21" t="s">
        <v>263</v>
      </c>
      <c r="D2" s="15">
        <f>'TB000201'!D2</f>
        <v>45657</v>
      </c>
    </row>
    <row r="3" spans="1:14" ht="31.8" x14ac:dyDescent="0.3">
      <c r="A3" s="4"/>
      <c r="B3" s="2"/>
      <c r="C3" s="21"/>
      <c r="D3" s="3"/>
      <c r="L3" s="67" t="str">
        <f>IF(N3&gt;0,"L","J")</f>
        <v>L</v>
      </c>
      <c r="M3" s="68"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0">
        <f>'TB001101'!H3</f>
        <v>189</v>
      </c>
    </row>
    <row r="4" spans="1:14" ht="13.8" x14ac:dyDescent="0.25">
      <c r="A4" s="4" t="s">
        <v>252</v>
      </c>
      <c r="B4" s="16">
        <f>'TB000201'!B4</f>
        <v>0</v>
      </c>
      <c r="C4" s="21"/>
      <c r="D4" s="25"/>
    </row>
    <row r="5" spans="1:14" ht="13.8" x14ac:dyDescent="0.25">
      <c r="A5" s="5" t="s">
        <v>307</v>
      </c>
      <c r="B5" s="12" t="str">
        <f>IF('TB000201'!D12="Remis",B7,IF('TB000201'!D12="Non remis",CONCATENATE(B7,"_unfiled"),""))</f>
        <v>TB.02.01</v>
      </c>
      <c r="C5" s="22"/>
      <c r="D5" s="18"/>
      <c r="F5" s="40"/>
    </row>
    <row r="7" spans="1:14" ht="13.8" x14ac:dyDescent="0.25">
      <c r="A7" s="7"/>
      <c r="B7" s="10" t="s">
        <v>610</v>
      </c>
    </row>
    <row r="8" spans="1:14" x14ac:dyDescent="0.25">
      <c r="B8" s="98" t="s">
        <v>613</v>
      </c>
      <c r="C8" s="99"/>
      <c r="D8" s="99"/>
      <c r="E8" s="99"/>
    </row>
    <row r="9" spans="1:14" x14ac:dyDescent="0.25">
      <c r="B9" s="14" t="s">
        <v>400</v>
      </c>
      <c r="C9" s="14" t="s">
        <v>461</v>
      </c>
      <c r="D9" s="14" t="s">
        <v>388</v>
      </c>
      <c r="E9" s="14" t="s">
        <v>459</v>
      </c>
      <c r="F9" s="14" t="s">
        <v>273</v>
      </c>
      <c r="G9" s="14" t="s">
        <v>250</v>
      </c>
      <c r="H9" s="14" t="s">
        <v>399</v>
      </c>
      <c r="I9" s="14" t="s">
        <v>240</v>
      </c>
      <c r="J9" s="14" t="s">
        <v>558</v>
      </c>
      <c r="K9" s="14" t="s">
        <v>557</v>
      </c>
    </row>
    <row r="10" spans="1:14" x14ac:dyDescent="0.25">
      <c r="B10" s="23" t="s">
        <v>173</v>
      </c>
      <c r="C10" s="23" t="s">
        <v>174</v>
      </c>
      <c r="D10" s="23" t="s">
        <v>175</v>
      </c>
      <c r="E10" s="23" t="s">
        <v>176</v>
      </c>
      <c r="F10" s="23" t="s">
        <v>177</v>
      </c>
      <c r="G10" s="23" t="s">
        <v>178</v>
      </c>
      <c r="H10" s="23" t="s">
        <v>179</v>
      </c>
      <c r="I10" s="23" t="s">
        <v>180</v>
      </c>
      <c r="J10" s="23" t="s">
        <v>181</v>
      </c>
      <c r="K10" s="23" t="s">
        <v>182</v>
      </c>
    </row>
    <row r="11" spans="1:14" x14ac:dyDescent="0.25">
      <c r="A11" s="6"/>
      <c r="B11" s="72" t="str">
        <f>IF(AND(C11&lt;&gt;"",D11&lt;&gt;"",E11&lt;&gt;"",F11&lt;&gt;"",G11&lt;&gt;"",H11&lt;&gt;"",I11&lt;&gt;"",J11&lt;&gt;"",K11&lt;&gt;""),1,"")</f>
        <v/>
      </c>
      <c r="C11" s="39"/>
      <c r="D11" s="45"/>
      <c r="E11" s="44"/>
      <c r="F11" s="44"/>
      <c r="G11" s="42"/>
      <c r="H11" s="44"/>
      <c r="I11" s="44"/>
      <c r="J11" s="44"/>
      <c r="K11" s="44"/>
      <c r="L11" s="69"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2" t="str">
        <f>IF(OR(C12&lt;&gt;"",D12&lt;&gt;"",E12&lt;&gt;"",F12&lt;&gt;"",G12&lt;&gt;"",H12&lt;&gt;"",I12&lt;&gt;"",J12&lt;&gt;"",K12&lt;&gt;""),B11+1,"")</f>
        <v/>
      </c>
      <c r="C12" s="39"/>
      <c r="D12" s="45"/>
      <c r="E12" s="44"/>
      <c r="F12" s="44"/>
      <c r="G12" s="42"/>
      <c r="H12" s="44"/>
      <c r="I12" s="44"/>
      <c r="J12" s="44"/>
      <c r="K12" s="44"/>
      <c r="L12" s="69" t="str">
        <f t="shared" ref="L12:L75" si="0">IF(M12&lt;&gt;"","Erreur","")</f>
        <v/>
      </c>
      <c r="M12" s="50" t="str">
        <f>IF(G12&gt;$D$2,"Format erroné ou date renseignée supérieure à la date d'échéance.","")</f>
        <v/>
      </c>
    </row>
    <row r="13" spans="1:14" x14ac:dyDescent="0.25">
      <c r="A13" s="37"/>
      <c r="B13" s="72" t="str">
        <f t="shared" ref="B13:B76" si="1">IF(OR(C13&lt;&gt;"",D13&lt;&gt;"",E13&lt;&gt;"",F13&lt;&gt;"",G13&lt;&gt;"",H13&lt;&gt;"",I13&lt;&gt;"",J13&lt;&gt;"",K13&lt;&gt;""),B12+1,"")</f>
        <v/>
      </c>
      <c r="C13" s="39"/>
      <c r="D13" s="45"/>
      <c r="E13" s="44"/>
      <c r="F13" s="44"/>
      <c r="G13" s="42"/>
      <c r="H13" s="44"/>
      <c r="I13" s="44"/>
      <c r="J13" s="44"/>
      <c r="K13" s="44"/>
      <c r="L13" s="69" t="str">
        <f t="shared" si="0"/>
        <v/>
      </c>
      <c r="M13" s="50" t="str">
        <f t="shared" ref="M13:M76" si="2">IF(G13&gt;$D$2,"Format erroné ou date renseignée supérieure à la date d'échéance.","")</f>
        <v/>
      </c>
    </row>
    <row r="14" spans="1:14" x14ac:dyDescent="0.25">
      <c r="A14" s="37"/>
      <c r="B14" s="72" t="str">
        <f t="shared" si="1"/>
        <v/>
      </c>
      <c r="C14" s="39"/>
      <c r="D14" s="45"/>
      <c r="E14" s="44"/>
      <c r="F14" s="44"/>
      <c r="G14" s="42"/>
      <c r="H14" s="44"/>
      <c r="I14" s="44"/>
      <c r="J14" s="44"/>
      <c r="K14" s="44"/>
      <c r="L14" s="69" t="str">
        <f t="shared" si="0"/>
        <v/>
      </c>
      <c r="M14" s="50" t="str">
        <f t="shared" si="2"/>
        <v/>
      </c>
    </row>
    <row r="15" spans="1:14" x14ac:dyDescent="0.25">
      <c r="A15" s="37"/>
      <c r="B15" s="72" t="str">
        <f t="shared" si="1"/>
        <v/>
      </c>
      <c r="C15" s="39"/>
      <c r="D15" s="45"/>
      <c r="E15" s="44"/>
      <c r="F15" s="44"/>
      <c r="G15" s="42"/>
      <c r="H15" s="44"/>
      <c r="I15" s="44"/>
      <c r="J15" s="44"/>
      <c r="K15" s="44"/>
      <c r="L15" s="69" t="str">
        <f t="shared" si="0"/>
        <v/>
      </c>
      <c r="M15" s="50" t="str">
        <f t="shared" si="2"/>
        <v/>
      </c>
    </row>
    <row r="16" spans="1:14" x14ac:dyDescent="0.25">
      <c r="A16" s="37"/>
      <c r="B16" s="72" t="str">
        <f t="shared" si="1"/>
        <v/>
      </c>
      <c r="C16" s="39"/>
      <c r="D16" s="45"/>
      <c r="E16" s="44"/>
      <c r="F16" s="44"/>
      <c r="G16" s="42"/>
      <c r="H16" s="44"/>
      <c r="I16" s="44"/>
      <c r="J16" s="44"/>
      <c r="K16" s="44"/>
      <c r="L16" s="69" t="str">
        <f t="shared" si="0"/>
        <v/>
      </c>
      <c r="M16" s="50" t="str">
        <f t="shared" si="2"/>
        <v/>
      </c>
    </row>
    <row r="17" spans="1:13" x14ac:dyDescent="0.25">
      <c r="A17" s="37"/>
      <c r="B17" s="72" t="str">
        <f t="shared" si="1"/>
        <v/>
      </c>
      <c r="C17" s="39"/>
      <c r="D17" s="45"/>
      <c r="E17" s="44"/>
      <c r="F17" s="44"/>
      <c r="G17" s="42"/>
      <c r="H17" s="44"/>
      <c r="I17" s="44"/>
      <c r="J17" s="44"/>
      <c r="K17" s="44"/>
      <c r="L17" s="69" t="str">
        <f t="shared" si="0"/>
        <v/>
      </c>
      <c r="M17" s="50" t="str">
        <f t="shared" si="2"/>
        <v/>
      </c>
    </row>
    <row r="18" spans="1:13" x14ac:dyDescent="0.25">
      <c r="A18" s="37"/>
      <c r="B18" s="72" t="str">
        <f t="shared" si="1"/>
        <v/>
      </c>
      <c r="C18" s="39"/>
      <c r="D18" s="45"/>
      <c r="E18" s="44"/>
      <c r="F18" s="44"/>
      <c r="G18" s="42"/>
      <c r="H18" s="44"/>
      <c r="I18" s="44"/>
      <c r="J18" s="44"/>
      <c r="K18" s="44"/>
      <c r="L18" s="69" t="str">
        <f t="shared" si="0"/>
        <v/>
      </c>
      <c r="M18" s="50" t="str">
        <f t="shared" si="2"/>
        <v/>
      </c>
    </row>
    <row r="19" spans="1:13" x14ac:dyDescent="0.25">
      <c r="A19" s="37"/>
      <c r="B19" s="72" t="str">
        <f t="shared" si="1"/>
        <v/>
      </c>
      <c r="C19" s="39"/>
      <c r="D19" s="45"/>
      <c r="E19" s="44"/>
      <c r="F19" s="44"/>
      <c r="G19" s="42"/>
      <c r="H19" s="44"/>
      <c r="I19" s="44"/>
      <c r="J19" s="44"/>
      <c r="K19" s="44"/>
      <c r="L19" s="69" t="str">
        <f t="shared" si="0"/>
        <v/>
      </c>
      <c r="M19" s="50" t="str">
        <f t="shared" si="2"/>
        <v/>
      </c>
    </row>
    <row r="20" spans="1:13" x14ac:dyDescent="0.25">
      <c r="A20" s="37"/>
      <c r="B20" s="72" t="str">
        <f t="shared" si="1"/>
        <v/>
      </c>
      <c r="C20" s="39"/>
      <c r="D20" s="45"/>
      <c r="E20" s="44"/>
      <c r="F20" s="44"/>
      <c r="G20" s="42"/>
      <c r="H20" s="44"/>
      <c r="I20" s="44"/>
      <c r="J20" s="44"/>
      <c r="K20" s="44"/>
      <c r="L20" s="69" t="str">
        <f t="shared" si="0"/>
        <v/>
      </c>
      <c r="M20" s="50" t="str">
        <f t="shared" si="2"/>
        <v/>
      </c>
    </row>
    <row r="21" spans="1:13" x14ac:dyDescent="0.25">
      <c r="A21" s="37"/>
      <c r="B21" s="72" t="str">
        <f t="shared" si="1"/>
        <v/>
      </c>
      <c r="C21" s="39"/>
      <c r="D21" s="45"/>
      <c r="E21" s="44"/>
      <c r="F21" s="44"/>
      <c r="G21" s="42"/>
      <c r="H21" s="44"/>
      <c r="I21" s="44"/>
      <c r="J21" s="44"/>
      <c r="K21" s="44"/>
      <c r="L21" s="69" t="str">
        <f t="shared" si="0"/>
        <v/>
      </c>
      <c r="M21" s="50" t="str">
        <f t="shared" si="2"/>
        <v/>
      </c>
    </row>
    <row r="22" spans="1:13" x14ac:dyDescent="0.25">
      <c r="A22" s="37"/>
      <c r="B22" s="72" t="str">
        <f t="shared" si="1"/>
        <v/>
      </c>
      <c r="C22" s="39"/>
      <c r="D22" s="45"/>
      <c r="E22" s="44"/>
      <c r="F22" s="44"/>
      <c r="G22" s="42"/>
      <c r="H22" s="44"/>
      <c r="I22" s="44"/>
      <c r="J22" s="44"/>
      <c r="K22" s="44"/>
      <c r="L22" s="69" t="str">
        <f t="shared" si="0"/>
        <v/>
      </c>
      <c r="M22" s="50" t="str">
        <f t="shared" si="2"/>
        <v/>
      </c>
    </row>
    <row r="23" spans="1:13" x14ac:dyDescent="0.25">
      <c r="A23" s="37"/>
      <c r="B23" s="72" t="str">
        <f t="shared" si="1"/>
        <v/>
      </c>
      <c r="C23" s="39"/>
      <c r="D23" s="45"/>
      <c r="E23" s="44"/>
      <c r="F23" s="44"/>
      <c r="G23" s="42"/>
      <c r="H23" s="44"/>
      <c r="I23" s="44"/>
      <c r="J23" s="44"/>
      <c r="K23" s="44"/>
      <c r="L23" s="69" t="str">
        <f t="shared" si="0"/>
        <v/>
      </c>
      <c r="M23" s="50" t="str">
        <f t="shared" si="2"/>
        <v/>
      </c>
    </row>
    <row r="24" spans="1:13" x14ac:dyDescent="0.25">
      <c r="A24" s="37"/>
      <c r="B24" s="72" t="str">
        <f t="shared" si="1"/>
        <v/>
      </c>
      <c r="C24" s="39"/>
      <c r="D24" s="45"/>
      <c r="E24" s="44"/>
      <c r="F24" s="44"/>
      <c r="G24" s="42"/>
      <c r="H24" s="44"/>
      <c r="I24" s="44"/>
      <c r="J24" s="44"/>
      <c r="K24" s="44"/>
      <c r="L24" s="69" t="str">
        <f t="shared" si="0"/>
        <v/>
      </c>
      <c r="M24" s="50" t="str">
        <f t="shared" si="2"/>
        <v/>
      </c>
    </row>
    <row r="25" spans="1:13" x14ac:dyDescent="0.25">
      <c r="A25" s="37"/>
      <c r="B25" s="72" t="str">
        <f t="shared" si="1"/>
        <v/>
      </c>
      <c r="C25" s="39"/>
      <c r="D25" s="45"/>
      <c r="E25" s="44"/>
      <c r="F25" s="44"/>
      <c r="G25" s="42"/>
      <c r="H25" s="44"/>
      <c r="I25" s="44"/>
      <c r="J25" s="44"/>
      <c r="K25" s="44"/>
      <c r="L25" s="69" t="str">
        <f t="shared" si="0"/>
        <v/>
      </c>
      <c r="M25" s="50" t="str">
        <f t="shared" si="2"/>
        <v/>
      </c>
    </row>
    <row r="26" spans="1:13" x14ac:dyDescent="0.25">
      <c r="A26" s="37"/>
      <c r="B26" s="72" t="str">
        <f t="shared" si="1"/>
        <v/>
      </c>
      <c r="C26" s="39"/>
      <c r="D26" s="45"/>
      <c r="E26" s="44"/>
      <c r="F26" s="44"/>
      <c r="G26" s="42"/>
      <c r="H26" s="44"/>
      <c r="I26" s="44"/>
      <c r="J26" s="44"/>
      <c r="K26" s="44"/>
      <c r="L26" s="69" t="str">
        <f t="shared" si="0"/>
        <v/>
      </c>
      <c r="M26" s="50" t="str">
        <f t="shared" si="2"/>
        <v/>
      </c>
    </row>
    <row r="27" spans="1:13" x14ac:dyDescent="0.25">
      <c r="A27" s="37"/>
      <c r="B27" s="72" t="str">
        <f t="shared" si="1"/>
        <v/>
      </c>
      <c r="C27" s="39"/>
      <c r="D27" s="45"/>
      <c r="E27" s="44"/>
      <c r="F27" s="44"/>
      <c r="G27" s="42"/>
      <c r="H27" s="44"/>
      <c r="I27" s="44"/>
      <c r="J27" s="44"/>
      <c r="K27" s="44"/>
      <c r="L27" s="69" t="str">
        <f t="shared" si="0"/>
        <v/>
      </c>
      <c r="M27" s="50" t="str">
        <f t="shared" si="2"/>
        <v/>
      </c>
    </row>
    <row r="28" spans="1:13" x14ac:dyDescent="0.25">
      <c r="A28" s="37"/>
      <c r="B28" s="72" t="str">
        <f t="shared" si="1"/>
        <v/>
      </c>
      <c r="C28" s="39"/>
      <c r="D28" s="45"/>
      <c r="E28" s="44"/>
      <c r="F28" s="44"/>
      <c r="G28" s="42"/>
      <c r="H28" s="44"/>
      <c r="I28" s="44"/>
      <c r="J28" s="44"/>
      <c r="K28" s="44"/>
      <c r="L28" s="69" t="str">
        <f t="shared" si="0"/>
        <v/>
      </c>
      <c r="M28" s="50" t="str">
        <f t="shared" si="2"/>
        <v/>
      </c>
    </row>
    <row r="29" spans="1:13" x14ac:dyDescent="0.25">
      <c r="A29" s="37"/>
      <c r="B29" s="72" t="str">
        <f t="shared" si="1"/>
        <v/>
      </c>
      <c r="C29" s="39"/>
      <c r="D29" s="45"/>
      <c r="E29" s="44"/>
      <c r="F29" s="44"/>
      <c r="G29" s="42"/>
      <c r="H29" s="44"/>
      <c r="I29" s="44"/>
      <c r="J29" s="44"/>
      <c r="K29" s="44"/>
      <c r="L29" s="69" t="str">
        <f t="shared" si="0"/>
        <v/>
      </c>
      <c r="M29" s="50" t="str">
        <f t="shared" si="2"/>
        <v/>
      </c>
    </row>
    <row r="30" spans="1:13" x14ac:dyDescent="0.25">
      <c r="A30" s="37"/>
      <c r="B30" s="72" t="str">
        <f t="shared" si="1"/>
        <v/>
      </c>
      <c r="C30" s="39"/>
      <c r="D30" s="45"/>
      <c r="E30" s="44"/>
      <c r="F30" s="44"/>
      <c r="G30" s="42"/>
      <c r="H30" s="44"/>
      <c r="I30" s="44"/>
      <c r="J30" s="44"/>
      <c r="K30" s="44"/>
      <c r="L30" s="69" t="str">
        <f t="shared" si="0"/>
        <v/>
      </c>
      <c r="M30" s="50" t="str">
        <f t="shared" si="2"/>
        <v/>
      </c>
    </row>
    <row r="31" spans="1:13" x14ac:dyDescent="0.25">
      <c r="A31" s="37"/>
      <c r="B31" s="72" t="str">
        <f t="shared" si="1"/>
        <v/>
      </c>
      <c r="C31" s="39"/>
      <c r="D31" s="45"/>
      <c r="E31" s="44"/>
      <c r="F31" s="44"/>
      <c r="G31" s="42"/>
      <c r="H31" s="44"/>
      <c r="I31" s="44"/>
      <c r="J31" s="44"/>
      <c r="K31" s="44"/>
      <c r="L31" s="69" t="str">
        <f t="shared" si="0"/>
        <v/>
      </c>
      <c r="M31" s="50" t="str">
        <f t="shared" si="2"/>
        <v/>
      </c>
    </row>
    <row r="32" spans="1:13" x14ac:dyDescent="0.25">
      <c r="A32" s="37"/>
      <c r="B32" s="72" t="str">
        <f t="shared" si="1"/>
        <v/>
      </c>
      <c r="C32" s="39"/>
      <c r="D32" s="45"/>
      <c r="E32" s="44"/>
      <c r="F32" s="44"/>
      <c r="G32" s="42"/>
      <c r="H32" s="44"/>
      <c r="I32" s="44"/>
      <c r="J32" s="44"/>
      <c r="K32" s="44"/>
      <c r="L32" s="69" t="str">
        <f t="shared" si="0"/>
        <v/>
      </c>
      <c r="M32" s="50" t="str">
        <f t="shared" si="2"/>
        <v/>
      </c>
    </row>
    <row r="33" spans="1:13" x14ac:dyDescent="0.25">
      <c r="A33" s="37"/>
      <c r="B33" s="72" t="str">
        <f t="shared" si="1"/>
        <v/>
      </c>
      <c r="C33" s="39"/>
      <c r="D33" s="45"/>
      <c r="E33" s="44"/>
      <c r="F33" s="44"/>
      <c r="G33" s="42"/>
      <c r="H33" s="44"/>
      <c r="I33" s="44"/>
      <c r="J33" s="44"/>
      <c r="K33" s="44"/>
      <c r="L33" s="69" t="str">
        <f t="shared" si="0"/>
        <v/>
      </c>
      <c r="M33" s="50" t="str">
        <f t="shared" si="2"/>
        <v/>
      </c>
    </row>
    <row r="34" spans="1:13" x14ac:dyDescent="0.25">
      <c r="A34" s="37"/>
      <c r="B34" s="72" t="str">
        <f t="shared" si="1"/>
        <v/>
      </c>
      <c r="C34" s="39"/>
      <c r="D34" s="45"/>
      <c r="E34" s="44"/>
      <c r="F34" s="44"/>
      <c r="G34" s="42"/>
      <c r="H34" s="44"/>
      <c r="I34" s="44"/>
      <c r="J34" s="44"/>
      <c r="K34" s="44"/>
      <c r="L34" s="69" t="str">
        <f t="shared" si="0"/>
        <v/>
      </c>
      <c r="M34" s="50" t="str">
        <f t="shared" si="2"/>
        <v/>
      </c>
    </row>
    <row r="35" spans="1:13" x14ac:dyDescent="0.25">
      <c r="A35" s="37"/>
      <c r="B35" s="72" t="str">
        <f t="shared" si="1"/>
        <v/>
      </c>
      <c r="C35" s="39"/>
      <c r="D35" s="45"/>
      <c r="E35" s="44"/>
      <c r="F35" s="44"/>
      <c r="G35" s="42"/>
      <c r="H35" s="44"/>
      <c r="I35" s="44"/>
      <c r="J35" s="44"/>
      <c r="K35" s="44"/>
      <c r="L35" s="69" t="str">
        <f t="shared" si="0"/>
        <v/>
      </c>
      <c r="M35" s="50" t="str">
        <f t="shared" si="2"/>
        <v/>
      </c>
    </row>
    <row r="36" spans="1:13" x14ac:dyDescent="0.25">
      <c r="A36" s="37"/>
      <c r="B36" s="72" t="str">
        <f t="shared" si="1"/>
        <v/>
      </c>
      <c r="C36" s="39"/>
      <c r="D36" s="45"/>
      <c r="E36" s="44"/>
      <c r="F36" s="44"/>
      <c r="G36" s="42"/>
      <c r="H36" s="44"/>
      <c r="I36" s="44"/>
      <c r="J36" s="44"/>
      <c r="K36" s="44"/>
      <c r="L36" s="69" t="str">
        <f t="shared" si="0"/>
        <v/>
      </c>
      <c r="M36" s="50" t="str">
        <f t="shared" si="2"/>
        <v/>
      </c>
    </row>
    <row r="37" spans="1:13" x14ac:dyDescent="0.25">
      <c r="A37" s="37"/>
      <c r="B37" s="72" t="str">
        <f t="shared" si="1"/>
        <v/>
      </c>
      <c r="C37" s="39"/>
      <c r="D37" s="45"/>
      <c r="E37" s="44"/>
      <c r="F37" s="44"/>
      <c r="G37" s="42"/>
      <c r="H37" s="44"/>
      <c r="I37" s="44"/>
      <c r="J37" s="44"/>
      <c r="K37" s="44"/>
      <c r="L37" s="69" t="str">
        <f t="shared" si="0"/>
        <v/>
      </c>
      <c r="M37" s="50" t="str">
        <f t="shared" si="2"/>
        <v/>
      </c>
    </row>
    <row r="38" spans="1:13" x14ac:dyDescent="0.25">
      <c r="A38" s="37"/>
      <c r="B38" s="72" t="str">
        <f t="shared" si="1"/>
        <v/>
      </c>
      <c r="C38" s="39"/>
      <c r="D38" s="45"/>
      <c r="E38" s="44"/>
      <c r="F38" s="44"/>
      <c r="G38" s="42"/>
      <c r="H38" s="44"/>
      <c r="I38" s="44"/>
      <c r="J38" s="44"/>
      <c r="K38" s="44"/>
      <c r="L38" s="69" t="str">
        <f t="shared" si="0"/>
        <v/>
      </c>
      <c r="M38" s="50" t="str">
        <f t="shared" si="2"/>
        <v/>
      </c>
    </row>
    <row r="39" spans="1:13" x14ac:dyDescent="0.25">
      <c r="A39" s="37"/>
      <c r="B39" s="72" t="str">
        <f t="shared" si="1"/>
        <v/>
      </c>
      <c r="C39" s="39"/>
      <c r="D39" s="45"/>
      <c r="E39" s="44"/>
      <c r="F39" s="44"/>
      <c r="G39" s="42"/>
      <c r="H39" s="44"/>
      <c r="I39" s="44"/>
      <c r="J39" s="44"/>
      <c r="K39" s="44"/>
      <c r="L39" s="69" t="str">
        <f t="shared" si="0"/>
        <v/>
      </c>
      <c r="M39" s="50" t="str">
        <f t="shared" si="2"/>
        <v/>
      </c>
    </row>
    <row r="40" spans="1:13" x14ac:dyDescent="0.25">
      <c r="A40" s="37"/>
      <c r="B40" s="72" t="str">
        <f t="shared" si="1"/>
        <v/>
      </c>
      <c r="C40" s="39"/>
      <c r="D40" s="45"/>
      <c r="E40" s="44"/>
      <c r="F40" s="44"/>
      <c r="G40" s="42"/>
      <c r="H40" s="44"/>
      <c r="I40" s="44"/>
      <c r="J40" s="44"/>
      <c r="K40" s="44"/>
      <c r="L40" s="69" t="str">
        <f t="shared" si="0"/>
        <v/>
      </c>
      <c r="M40" s="50" t="str">
        <f t="shared" si="2"/>
        <v/>
      </c>
    </row>
    <row r="41" spans="1:13" x14ac:dyDescent="0.25">
      <c r="A41" s="37"/>
      <c r="B41" s="72" t="str">
        <f t="shared" si="1"/>
        <v/>
      </c>
      <c r="C41" s="39"/>
      <c r="D41" s="45"/>
      <c r="E41" s="44"/>
      <c r="F41" s="44"/>
      <c r="G41" s="42"/>
      <c r="H41" s="44"/>
      <c r="I41" s="44"/>
      <c r="J41" s="44"/>
      <c r="K41" s="44"/>
      <c r="L41" s="69" t="str">
        <f t="shared" si="0"/>
        <v/>
      </c>
      <c r="M41" s="50" t="str">
        <f t="shared" si="2"/>
        <v/>
      </c>
    </row>
    <row r="42" spans="1:13" x14ac:dyDescent="0.25">
      <c r="A42" s="37"/>
      <c r="B42" s="72" t="str">
        <f t="shared" si="1"/>
        <v/>
      </c>
      <c r="C42" s="39"/>
      <c r="D42" s="45"/>
      <c r="E42" s="44"/>
      <c r="F42" s="44"/>
      <c r="G42" s="42"/>
      <c r="H42" s="44"/>
      <c r="I42" s="44"/>
      <c r="J42" s="44"/>
      <c r="K42" s="44"/>
      <c r="L42" s="69" t="str">
        <f t="shared" si="0"/>
        <v/>
      </c>
      <c r="M42" s="50" t="str">
        <f t="shared" si="2"/>
        <v/>
      </c>
    </row>
    <row r="43" spans="1:13" x14ac:dyDescent="0.25">
      <c r="A43" s="37"/>
      <c r="B43" s="72" t="str">
        <f t="shared" si="1"/>
        <v/>
      </c>
      <c r="C43" s="39"/>
      <c r="D43" s="45"/>
      <c r="E43" s="44"/>
      <c r="F43" s="44"/>
      <c r="G43" s="42"/>
      <c r="H43" s="44"/>
      <c r="I43" s="44"/>
      <c r="J43" s="44"/>
      <c r="K43" s="44"/>
      <c r="L43" s="69" t="str">
        <f t="shared" si="0"/>
        <v/>
      </c>
      <c r="M43" s="50" t="str">
        <f t="shared" si="2"/>
        <v/>
      </c>
    </row>
    <row r="44" spans="1:13" x14ac:dyDescent="0.25">
      <c r="A44" s="37"/>
      <c r="B44" s="72" t="str">
        <f t="shared" si="1"/>
        <v/>
      </c>
      <c r="C44" s="39"/>
      <c r="D44" s="45"/>
      <c r="E44" s="44"/>
      <c r="F44" s="44"/>
      <c r="G44" s="42"/>
      <c r="H44" s="44"/>
      <c r="I44" s="44"/>
      <c r="J44" s="44"/>
      <c r="K44" s="44"/>
      <c r="L44" s="69" t="str">
        <f t="shared" si="0"/>
        <v/>
      </c>
      <c r="M44" s="50" t="str">
        <f t="shared" si="2"/>
        <v/>
      </c>
    </row>
    <row r="45" spans="1:13" x14ac:dyDescent="0.25">
      <c r="A45" s="37"/>
      <c r="B45" s="72" t="str">
        <f t="shared" si="1"/>
        <v/>
      </c>
      <c r="C45" s="39"/>
      <c r="D45" s="45"/>
      <c r="E45" s="44"/>
      <c r="F45" s="44"/>
      <c r="G45" s="42"/>
      <c r="H45" s="44"/>
      <c r="I45" s="44"/>
      <c r="J45" s="44"/>
      <c r="K45" s="44"/>
      <c r="L45" s="69" t="str">
        <f t="shared" si="0"/>
        <v/>
      </c>
      <c r="M45" s="50" t="str">
        <f t="shared" si="2"/>
        <v/>
      </c>
    </row>
    <row r="46" spans="1:13" x14ac:dyDescent="0.25">
      <c r="A46" s="37"/>
      <c r="B46" s="72" t="str">
        <f t="shared" si="1"/>
        <v/>
      </c>
      <c r="C46" s="39"/>
      <c r="D46" s="45"/>
      <c r="E46" s="44"/>
      <c r="F46" s="44"/>
      <c r="G46" s="42"/>
      <c r="H46" s="44"/>
      <c r="I46" s="44"/>
      <c r="J46" s="44"/>
      <c r="K46" s="44"/>
      <c r="L46" s="69" t="str">
        <f t="shared" si="0"/>
        <v/>
      </c>
      <c r="M46" s="50" t="str">
        <f t="shared" si="2"/>
        <v/>
      </c>
    </row>
    <row r="47" spans="1:13" x14ac:dyDescent="0.25">
      <c r="A47" s="37"/>
      <c r="B47" s="72" t="str">
        <f t="shared" si="1"/>
        <v/>
      </c>
      <c r="C47" s="39"/>
      <c r="D47" s="45"/>
      <c r="E47" s="44"/>
      <c r="F47" s="44"/>
      <c r="G47" s="42"/>
      <c r="H47" s="44"/>
      <c r="I47" s="44"/>
      <c r="J47" s="44"/>
      <c r="K47" s="44"/>
      <c r="L47" s="69" t="str">
        <f t="shared" si="0"/>
        <v/>
      </c>
      <c r="M47" s="50" t="str">
        <f t="shared" si="2"/>
        <v/>
      </c>
    </row>
    <row r="48" spans="1:13" x14ac:dyDescent="0.25">
      <c r="A48" s="37"/>
      <c r="B48" s="72" t="str">
        <f t="shared" si="1"/>
        <v/>
      </c>
      <c r="C48" s="39"/>
      <c r="D48" s="45"/>
      <c r="E48" s="44"/>
      <c r="F48" s="44"/>
      <c r="G48" s="42"/>
      <c r="H48" s="44"/>
      <c r="I48" s="44"/>
      <c r="J48" s="44"/>
      <c r="K48" s="44"/>
      <c r="L48" s="69" t="str">
        <f t="shared" si="0"/>
        <v/>
      </c>
      <c r="M48" s="50" t="str">
        <f t="shared" si="2"/>
        <v/>
      </c>
    </row>
    <row r="49" spans="1:13" x14ac:dyDescent="0.25">
      <c r="A49" s="37"/>
      <c r="B49" s="72" t="str">
        <f t="shared" si="1"/>
        <v/>
      </c>
      <c r="C49" s="39"/>
      <c r="D49" s="45"/>
      <c r="E49" s="44"/>
      <c r="F49" s="44"/>
      <c r="G49" s="42"/>
      <c r="H49" s="44"/>
      <c r="I49" s="44"/>
      <c r="J49" s="44"/>
      <c r="K49" s="44"/>
      <c r="L49" s="69" t="str">
        <f t="shared" si="0"/>
        <v/>
      </c>
      <c r="M49" s="50" t="str">
        <f t="shared" si="2"/>
        <v/>
      </c>
    </row>
    <row r="50" spans="1:13" x14ac:dyDescent="0.25">
      <c r="A50" s="37"/>
      <c r="B50" s="72" t="str">
        <f t="shared" si="1"/>
        <v/>
      </c>
      <c r="C50" s="39"/>
      <c r="D50" s="45"/>
      <c r="E50" s="44"/>
      <c r="F50" s="44"/>
      <c r="G50" s="42"/>
      <c r="H50" s="44"/>
      <c r="I50" s="44"/>
      <c r="J50" s="44"/>
      <c r="K50" s="44"/>
      <c r="L50" s="69" t="str">
        <f t="shared" si="0"/>
        <v/>
      </c>
      <c r="M50" s="50" t="str">
        <f t="shared" si="2"/>
        <v/>
      </c>
    </row>
    <row r="51" spans="1:13" x14ac:dyDescent="0.25">
      <c r="A51" s="37"/>
      <c r="B51" s="72" t="str">
        <f t="shared" si="1"/>
        <v/>
      </c>
      <c r="C51" s="39"/>
      <c r="D51" s="45"/>
      <c r="E51" s="44"/>
      <c r="F51" s="44"/>
      <c r="G51" s="42"/>
      <c r="H51" s="44"/>
      <c r="I51" s="44"/>
      <c r="J51" s="44"/>
      <c r="K51" s="44"/>
      <c r="L51" s="69" t="str">
        <f t="shared" si="0"/>
        <v/>
      </c>
      <c r="M51" s="50" t="str">
        <f t="shared" si="2"/>
        <v/>
      </c>
    </row>
    <row r="52" spans="1:13" x14ac:dyDescent="0.25">
      <c r="A52" s="37"/>
      <c r="B52" s="72" t="str">
        <f t="shared" si="1"/>
        <v/>
      </c>
      <c r="C52" s="39"/>
      <c r="D52" s="45"/>
      <c r="E52" s="44"/>
      <c r="F52" s="44"/>
      <c r="G52" s="42"/>
      <c r="H52" s="44"/>
      <c r="I52" s="44"/>
      <c r="J52" s="44"/>
      <c r="K52" s="44"/>
      <c r="L52" s="69" t="str">
        <f t="shared" si="0"/>
        <v/>
      </c>
      <c r="M52" s="50" t="str">
        <f t="shared" si="2"/>
        <v/>
      </c>
    </row>
    <row r="53" spans="1:13" x14ac:dyDescent="0.25">
      <c r="A53" s="37"/>
      <c r="B53" s="72" t="str">
        <f t="shared" si="1"/>
        <v/>
      </c>
      <c r="C53" s="39"/>
      <c r="D53" s="45"/>
      <c r="E53" s="44"/>
      <c r="F53" s="44"/>
      <c r="G53" s="42"/>
      <c r="H53" s="44"/>
      <c r="I53" s="44"/>
      <c r="J53" s="44"/>
      <c r="K53" s="44"/>
      <c r="L53" s="69" t="str">
        <f t="shared" si="0"/>
        <v/>
      </c>
      <c r="M53" s="50" t="str">
        <f t="shared" si="2"/>
        <v/>
      </c>
    </row>
    <row r="54" spans="1:13" x14ac:dyDescent="0.25">
      <c r="A54" s="37"/>
      <c r="B54" s="72" t="str">
        <f t="shared" si="1"/>
        <v/>
      </c>
      <c r="C54" s="39"/>
      <c r="D54" s="45"/>
      <c r="E54" s="44"/>
      <c r="F54" s="44"/>
      <c r="G54" s="42"/>
      <c r="H54" s="44"/>
      <c r="I54" s="44"/>
      <c r="J54" s="44"/>
      <c r="K54" s="44"/>
      <c r="L54" s="69" t="str">
        <f t="shared" si="0"/>
        <v/>
      </c>
      <c r="M54" s="50" t="str">
        <f t="shared" si="2"/>
        <v/>
      </c>
    </row>
    <row r="55" spans="1:13" x14ac:dyDescent="0.25">
      <c r="A55" s="37"/>
      <c r="B55" s="72" t="str">
        <f t="shared" si="1"/>
        <v/>
      </c>
      <c r="C55" s="39"/>
      <c r="D55" s="45"/>
      <c r="E55" s="44"/>
      <c r="F55" s="44"/>
      <c r="G55" s="42"/>
      <c r="H55" s="44"/>
      <c r="I55" s="44"/>
      <c r="J55" s="44"/>
      <c r="K55" s="44"/>
      <c r="L55" s="69" t="str">
        <f t="shared" si="0"/>
        <v/>
      </c>
      <c r="M55" s="50" t="str">
        <f t="shared" si="2"/>
        <v/>
      </c>
    </row>
    <row r="56" spans="1:13" x14ac:dyDescent="0.25">
      <c r="A56" s="37"/>
      <c r="B56" s="72" t="str">
        <f t="shared" si="1"/>
        <v/>
      </c>
      <c r="C56" s="39"/>
      <c r="D56" s="45"/>
      <c r="E56" s="44"/>
      <c r="F56" s="44"/>
      <c r="G56" s="42"/>
      <c r="H56" s="44"/>
      <c r="I56" s="44"/>
      <c r="J56" s="44"/>
      <c r="K56" s="44"/>
      <c r="L56" s="69" t="str">
        <f t="shared" si="0"/>
        <v/>
      </c>
      <c r="M56" s="50" t="str">
        <f t="shared" si="2"/>
        <v/>
      </c>
    </row>
    <row r="57" spans="1:13" x14ac:dyDescent="0.25">
      <c r="A57" s="37"/>
      <c r="B57" s="72" t="str">
        <f t="shared" si="1"/>
        <v/>
      </c>
      <c r="C57" s="39"/>
      <c r="D57" s="45"/>
      <c r="E57" s="44"/>
      <c r="F57" s="44"/>
      <c r="G57" s="42"/>
      <c r="H57" s="44"/>
      <c r="I57" s="44"/>
      <c r="J57" s="44"/>
      <c r="K57" s="44"/>
      <c r="L57" s="69" t="str">
        <f t="shared" si="0"/>
        <v/>
      </c>
      <c r="M57" s="50" t="str">
        <f t="shared" si="2"/>
        <v/>
      </c>
    </row>
    <row r="58" spans="1:13" x14ac:dyDescent="0.25">
      <c r="A58" s="37"/>
      <c r="B58" s="72" t="str">
        <f t="shared" si="1"/>
        <v/>
      </c>
      <c r="C58" s="39"/>
      <c r="D58" s="45"/>
      <c r="E58" s="44"/>
      <c r="F58" s="44"/>
      <c r="G58" s="42"/>
      <c r="H58" s="44"/>
      <c r="I58" s="44"/>
      <c r="J58" s="44"/>
      <c r="K58" s="44"/>
      <c r="L58" s="69" t="str">
        <f t="shared" si="0"/>
        <v/>
      </c>
      <c r="M58" s="50" t="str">
        <f t="shared" si="2"/>
        <v/>
      </c>
    </row>
    <row r="59" spans="1:13" x14ac:dyDescent="0.25">
      <c r="A59" s="37"/>
      <c r="B59" s="72" t="str">
        <f t="shared" si="1"/>
        <v/>
      </c>
      <c r="C59" s="39"/>
      <c r="D59" s="45"/>
      <c r="E59" s="44"/>
      <c r="F59" s="44"/>
      <c r="G59" s="42"/>
      <c r="H59" s="44"/>
      <c r="I59" s="44"/>
      <c r="J59" s="44"/>
      <c r="K59" s="44"/>
      <c r="L59" s="69" t="str">
        <f t="shared" si="0"/>
        <v/>
      </c>
      <c r="M59" s="50" t="str">
        <f t="shared" si="2"/>
        <v/>
      </c>
    </row>
    <row r="60" spans="1:13" x14ac:dyDescent="0.25">
      <c r="A60" s="37"/>
      <c r="B60" s="72" t="str">
        <f t="shared" si="1"/>
        <v/>
      </c>
      <c r="C60" s="39"/>
      <c r="D60" s="45"/>
      <c r="E60" s="44"/>
      <c r="F60" s="44"/>
      <c r="G60" s="42"/>
      <c r="H60" s="44"/>
      <c r="I60" s="44"/>
      <c r="J60" s="44"/>
      <c r="K60" s="44"/>
      <c r="L60" s="69" t="str">
        <f t="shared" si="0"/>
        <v/>
      </c>
      <c r="M60" s="50" t="str">
        <f t="shared" si="2"/>
        <v/>
      </c>
    </row>
    <row r="61" spans="1:13" x14ac:dyDescent="0.25">
      <c r="A61" s="37"/>
      <c r="B61" s="72" t="str">
        <f t="shared" si="1"/>
        <v/>
      </c>
      <c r="C61" s="39"/>
      <c r="D61" s="45"/>
      <c r="E61" s="44"/>
      <c r="F61" s="44"/>
      <c r="G61" s="42"/>
      <c r="H61" s="44"/>
      <c r="I61" s="44"/>
      <c r="J61" s="44"/>
      <c r="K61" s="44"/>
      <c r="L61" s="69" t="str">
        <f t="shared" si="0"/>
        <v/>
      </c>
      <c r="M61" s="50" t="str">
        <f t="shared" si="2"/>
        <v/>
      </c>
    </row>
    <row r="62" spans="1:13" x14ac:dyDescent="0.25">
      <c r="A62" s="37"/>
      <c r="B62" s="72" t="str">
        <f t="shared" si="1"/>
        <v/>
      </c>
      <c r="C62" s="39"/>
      <c r="D62" s="45"/>
      <c r="E62" s="44"/>
      <c r="F62" s="44"/>
      <c r="G62" s="42"/>
      <c r="H62" s="44"/>
      <c r="I62" s="44"/>
      <c r="J62" s="44"/>
      <c r="K62" s="44"/>
      <c r="L62" s="69" t="str">
        <f t="shared" si="0"/>
        <v/>
      </c>
      <c r="M62" s="50" t="str">
        <f t="shared" si="2"/>
        <v/>
      </c>
    </row>
    <row r="63" spans="1:13" x14ac:dyDescent="0.25">
      <c r="A63" s="37"/>
      <c r="B63" s="72" t="str">
        <f t="shared" si="1"/>
        <v/>
      </c>
      <c r="C63" s="39"/>
      <c r="D63" s="45"/>
      <c r="E63" s="44"/>
      <c r="F63" s="44"/>
      <c r="G63" s="42"/>
      <c r="H63" s="44"/>
      <c r="I63" s="44"/>
      <c r="J63" s="44"/>
      <c r="K63" s="44"/>
      <c r="L63" s="69" t="str">
        <f t="shared" si="0"/>
        <v/>
      </c>
      <c r="M63" s="50" t="str">
        <f t="shared" si="2"/>
        <v/>
      </c>
    </row>
    <row r="64" spans="1:13" x14ac:dyDescent="0.25">
      <c r="A64" s="37"/>
      <c r="B64" s="72" t="str">
        <f t="shared" si="1"/>
        <v/>
      </c>
      <c r="C64" s="39"/>
      <c r="D64" s="45"/>
      <c r="E64" s="44"/>
      <c r="F64" s="44"/>
      <c r="G64" s="42"/>
      <c r="H64" s="44"/>
      <c r="I64" s="44"/>
      <c r="J64" s="44"/>
      <c r="K64" s="44"/>
      <c r="L64" s="69" t="str">
        <f t="shared" si="0"/>
        <v/>
      </c>
      <c r="M64" s="50" t="str">
        <f t="shared" si="2"/>
        <v/>
      </c>
    </row>
    <row r="65" spans="1:13" x14ac:dyDescent="0.25">
      <c r="A65" s="37"/>
      <c r="B65" s="72" t="str">
        <f t="shared" si="1"/>
        <v/>
      </c>
      <c r="C65" s="39"/>
      <c r="D65" s="45"/>
      <c r="E65" s="44"/>
      <c r="F65" s="44"/>
      <c r="G65" s="42"/>
      <c r="H65" s="44"/>
      <c r="I65" s="44"/>
      <c r="J65" s="44"/>
      <c r="K65" s="44"/>
      <c r="L65" s="69" t="str">
        <f t="shared" si="0"/>
        <v/>
      </c>
      <c r="M65" s="50" t="str">
        <f t="shared" si="2"/>
        <v/>
      </c>
    </row>
    <row r="66" spans="1:13" x14ac:dyDescent="0.25">
      <c r="A66" s="37"/>
      <c r="B66" s="72" t="str">
        <f t="shared" si="1"/>
        <v/>
      </c>
      <c r="C66" s="39"/>
      <c r="D66" s="45"/>
      <c r="E66" s="44"/>
      <c r="F66" s="44"/>
      <c r="G66" s="42"/>
      <c r="H66" s="44"/>
      <c r="I66" s="44"/>
      <c r="J66" s="44"/>
      <c r="K66" s="44"/>
      <c r="L66" s="69" t="str">
        <f t="shared" si="0"/>
        <v/>
      </c>
      <c r="M66" s="50" t="str">
        <f t="shared" si="2"/>
        <v/>
      </c>
    </row>
    <row r="67" spans="1:13" x14ac:dyDescent="0.25">
      <c r="A67" s="37"/>
      <c r="B67" s="72" t="str">
        <f t="shared" si="1"/>
        <v/>
      </c>
      <c r="C67" s="39"/>
      <c r="D67" s="45"/>
      <c r="E67" s="44"/>
      <c r="F67" s="44"/>
      <c r="G67" s="42"/>
      <c r="H67" s="44"/>
      <c r="I67" s="44"/>
      <c r="J67" s="44"/>
      <c r="K67" s="44"/>
      <c r="L67" s="69" t="str">
        <f t="shared" si="0"/>
        <v/>
      </c>
      <c r="M67" s="50" t="str">
        <f t="shared" si="2"/>
        <v/>
      </c>
    </row>
    <row r="68" spans="1:13" x14ac:dyDescent="0.25">
      <c r="A68" s="37"/>
      <c r="B68" s="72" t="str">
        <f t="shared" si="1"/>
        <v/>
      </c>
      <c r="C68" s="39"/>
      <c r="D68" s="45"/>
      <c r="E68" s="44"/>
      <c r="F68" s="44"/>
      <c r="G68" s="42"/>
      <c r="H68" s="44"/>
      <c r="I68" s="44"/>
      <c r="J68" s="44"/>
      <c r="K68" s="44"/>
      <c r="L68" s="69" t="str">
        <f t="shared" si="0"/>
        <v/>
      </c>
      <c r="M68" s="50" t="str">
        <f t="shared" si="2"/>
        <v/>
      </c>
    </row>
    <row r="69" spans="1:13" x14ac:dyDescent="0.25">
      <c r="A69" s="37"/>
      <c r="B69" s="72" t="str">
        <f t="shared" si="1"/>
        <v/>
      </c>
      <c r="C69" s="39"/>
      <c r="D69" s="45"/>
      <c r="E69" s="44"/>
      <c r="F69" s="44"/>
      <c r="G69" s="42"/>
      <c r="H69" s="44"/>
      <c r="I69" s="44"/>
      <c r="J69" s="44"/>
      <c r="K69" s="44"/>
      <c r="L69" s="69" t="str">
        <f t="shared" si="0"/>
        <v/>
      </c>
      <c r="M69" s="50" t="str">
        <f t="shared" si="2"/>
        <v/>
      </c>
    </row>
    <row r="70" spans="1:13" x14ac:dyDescent="0.25">
      <c r="A70" s="37"/>
      <c r="B70" s="72" t="str">
        <f t="shared" si="1"/>
        <v/>
      </c>
      <c r="C70" s="39"/>
      <c r="D70" s="45"/>
      <c r="E70" s="44"/>
      <c r="F70" s="44"/>
      <c r="G70" s="42"/>
      <c r="H70" s="44"/>
      <c r="I70" s="44"/>
      <c r="J70" s="44"/>
      <c r="K70" s="44"/>
      <c r="L70" s="69" t="str">
        <f t="shared" si="0"/>
        <v/>
      </c>
      <c r="M70" s="50" t="str">
        <f t="shared" si="2"/>
        <v/>
      </c>
    </row>
    <row r="71" spans="1:13" x14ac:dyDescent="0.25">
      <c r="A71" s="37"/>
      <c r="B71" s="72" t="str">
        <f t="shared" si="1"/>
        <v/>
      </c>
      <c r="C71" s="39"/>
      <c r="D71" s="45"/>
      <c r="E71" s="44"/>
      <c r="F71" s="44"/>
      <c r="G71" s="42"/>
      <c r="H71" s="44"/>
      <c r="I71" s="44"/>
      <c r="J71" s="44"/>
      <c r="K71" s="44"/>
      <c r="L71" s="69" t="str">
        <f t="shared" si="0"/>
        <v/>
      </c>
      <c r="M71" s="50" t="str">
        <f t="shared" si="2"/>
        <v/>
      </c>
    </row>
    <row r="72" spans="1:13" x14ac:dyDescent="0.25">
      <c r="A72" s="37"/>
      <c r="B72" s="72" t="str">
        <f t="shared" si="1"/>
        <v/>
      </c>
      <c r="C72" s="39"/>
      <c r="D72" s="45"/>
      <c r="E72" s="44"/>
      <c r="F72" s="44"/>
      <c r="G72" s="42"/>
      <c r="H72" s="44"/>
      <c r="I72" s="44"/>
      <c r="J72" s="44"/>
      <c r="K72" s="44"/>
      <c r="L72" s="69" t="str">
        <f t="shared" si="0"/>
        <v/>
      </c>
      <c r="M72" s="50" t="str">
        <f t="shared" si="2"/>
        <v/>
      </c>
    </row>
    <row r="73" spans="1:13" x14ac:dyDescent="0.25">
      <c r="A73" s="37"/>
      <c r="B73" s="72" t="str">
        <f t="shared" si="1"/>
        <v/>
      </c>
      <c r="C73" s="39"/>
      <c r="D73" s="45"/>
      <c r="E73" s="44"/>
      <c r="F73" s="44"/>
      <c r="G73" s="42"/>
      <c r="H73" s="44"/>
      <c r="I73" s="44"/>
      <c r="J73" s="44"/>
      <c r="K73" s="44"/>
      <c r="L73" s="69" t="str">
        <f t="shared" si="0"/>
        <v/>
      </c>
      <c r="M73" s="50" t="str">
        <f t="shared" si="2"/>
        <v/>
      </c>
    </row>
    <row r="74" spans="1:13" x14ac:dyDescent="0.25">
      <c r="A74" s="37"/>
      <c r="B74" s="72" t="str">
        <f t="shared" si="1"/>
        <v/>
      </c>
      <c r="C74" s="39"/>
      <c r="D74" s="45"/>
      <c r="E74" s="44"/>
      <c r="F74" s="44"/>
      <c r="G74" s="42"/>
      <c r="H74" s="44"/>
      <c r="I74" s="44"/>
      <c r="J74" s="44"/>
      <c r="K74" s="44"/>
      <c r="L74" s="69" t="str">
        <f t="shared" si="0"/>
        <v/>
      </c>
      <c r="M74" s="50" t="str">
        <f t="shared" si="2"/>
        <v/>
      </c>
    </row>
    <row r="75" spans="1:13" x14ac:dyDescent="0.25">
      <c r="A75" s="37"/>
      <c r="B75" s="72" t="str">
        <f t="shared" si="1"/>
        <v/>
      </c>
      <c r="C75" s="39"/>
      <c r="D75" s="45"/>
      <c r="E75" s="44"/>
      <c r="F75" s="44"/>
      <c r="G75" s="42"/>
      <c r="H75" s="44"/>
      <c r="I75" s="44"/>
      <c r="J75" s="44"/>
      <c r="K75" s="44"/>
      <c r="L75" s="69" t="str">
        <f t="shared" si="0"/>
        <v/>
      </c>
      <c r="M75" s="50" t="str">
        <f t="shared" si="2"/>
        <v/>
      </c>
    </row>
    <row r="76" spans="1:13" x14ac:dyDescent="0.25">
      <c r="A76" s="37"/>
      <c r="B76" s="72" t="str">
        <f t="shared" si="1"/>
        <v/>
      </c>
      <c r="C76" s="39"/>
      <c r="D76" s="45"/>
      <c r="E76" s="44"/>
      <c r="F76" s="44"/>
      <c r="G76" s="42"/>
      <c r="H76" s="44"/>
      <c r="I76" s="44"/>
      <c r="J76" s="44"/>
      <c r="K76" s="44"/>
      <c r="L76" s="69" t="str">
        <f t="shared" ref="L76:L139" si="3">IF(M76&lt;&gt;"","Erreur","")</f>
        <v/>
      </c>
      <c r="M76" s="50" t="str">
        <f t="shared" si="2"/>
        <v/>
      </c>
    </row>
    <row r="77" spans="1:13" x14ac:dyDescent="0.25">
      <c r="A77" s="37"/>
      <c r="B77" s="72" t="str">
        <f t="shared" ref="B77:B140" si="4">IF(OR(C77&lt;&gt;"",D77&lt;&gt;"",E77&lt;&gt;"",F77&lt;&gt;"",G77&lt;&gt;"",H77&lt;&gt;"",I77&lt;&gt;"",J77&lt;&gt;"",K77&lt;&gt;""),B76+1,"")</f>
        <v/>
      </c>
      <c r="C77" s="39"/>
      <c r="D77" s="45"/>
      <c r="E77" s="44"/>
      <c r="F77" s="44"/>
      <c r="G77" s="42"/>
      <c r="H77" s="44"/>
      <c r="I77" s="44"/>
      <c r="J77" s="44"/>
      <c r="K77" s="44"/>
      <c r="L77" s="69" t="str">
        <f t="shared" si="3"/>
        <v/>
      </c>
      <c r="M77" s="50" t="str">
        <f t="shared" ref="M77:M140" si="5">IF(G77&gt;$D$2,"Format erroné ou date renseignée supérieure à la date d'échéance.","")</f>
        <v/>
      </c>
    </row>
    <row r="78" spans="1:13" x14ac:dyDescent="0.25">
      <c r="A78" s="37"/>
      <c r="B78" s="72" t="str">
        <f t="shared" si="4"/>
        <v/>
      </c>
      <c r="C78" s="39"/>
      <c r="D78" s="45"/>
      <c r="E78" s="44"/>
      <c r="F78" s="44"/>
      <c r="G78" s="42"/>
      <c r="H78" s="44"/>
      <c r="I78" s="44"/>
      <c r="J78" s="44"/>
      <c r="K78" s="44"/>
      <c r="L78" s="69" t="str">
        <f t="shared" si="3"/>
        <v/>
      </c>
      <c r="M78" s="50" t="str">
        <f t="shared" si="5"/>
        <v/>
      </c>
    </row>
    <row r="79" spans="1:13" x14ac:dyDescent="0.25">
      <c r="A79" s="37"/>
      <c r="B79" s="72" t="str">
        <f t="shared" si="4"/>
        <v/>
      </c>
      <c r="C79" s="39"/>
      <c r="D79" s="45"/>
      <c r="E79" s="44"/>
      <c r="F79" s="44"/>
      <c r="G79" s="42"/>
      <c r="H79" s="44"/>
      <c r="I79" s="44"/>
      <c r="J79" s="44"/>
      <c r="K79" s="44"/>
      <c r="L79" s="69" t="str">
        <f t="shared" si="3"/>
        <v/>
      </c>
      <c r="M79" s="50" t="str">
        <f t="shared" si="5"/>
        <v/>
      </c>
    </row>
    <row r="80" spans="1:13" x14ac:dyDescent="0.25">
      <c r="A80" s="37"/>
      <c r="B80" s="72" t="str">
        <f t="shared" si="4"/>
        <v/>
      </c>
      <c r="C80" s="39"/>
      <c r="D80" s="45"/>
      <c r="E80" s="44"/>
      <c r="F80" s="44"/>
      <c r="G80" s="42"/>
      <c r="H80" s="44"/>
      <c r="I80" s="44"/>
      <c r="J80" s="44"/>
      <c r="K80" s="44"/>
      <c r="L80" s="69" t="str">
        <f t="shared" si="3"/>
        <v/>
      </c>
      <c r="M80" s="50" t="str">
        <f t="shared" si="5"/>
        <v/>
      </c>
    </row>
    <row r="81" spans="1:13" x14ac:dyDescent="0.25">
      <c r="A81" s="37"/>
      <c r="B81" s="72" t="str">
        <f t="shared" si="4"/>
        <v/>
      </c>
      <c r="C81" s="39"/>
      <c r="D81" s="45"/>
      <c r="E81" s="44"/>
      <c r="F81" s="44"/>
      <c r="G81" s="42"/>
      <c r="H81" s="44"/>
      <c r="I81" s="44"/>
      <c r="J81" s="44"/>
      <c r="K81" s="44"/>
      <c r="L81" s="69" t="str">
        <f t="shared" si="3"/>
        <v/>
      </c>
      <c r="M81" s="50" t="str">
        <f t="shared" si="5"/>
        <v/>
      </c>
    </row>
    <row r="82" spans="1:13" x14ac:dyDescent="0.25">
      <c r="A82" s="37"/>
      <c r="B82" s="72" t="str">
        <f t="shared" si="4"/>
        <v/>
      </c>
      <c r="C82" s="39"/>
      <c r="D82" s="45"/>
      <c r="E82" s="44"/>
      <c r="F82" s="44"/>
      <c r="G82" s="42"/>
      <c r="H82" s="44"/>
      <c r="I82" s="44"/>
      <c r="J82" s="44"/>
      <c r="K82" s="44"/>
      <c r="L82" s="69" t="str">
        <f t="shared" si="3"/>
        <v/>
      </c>
      <c r="M82" s="50" t="str">
        <f t="shared" si="5"/>
        <v/>
      </c>
    </row>
    <row r="83" spans="1:13" x14ac:dyDescent="0.25">
      <c r="A83" s="37"/>
      <c r="B83" s="72" t="str">
        <f t="shared" si="4"/>
        <v/>
      </c>
      <c r="C83" s="39"/>
      <c r="D83" s="45"/>
      <c r="E83" s="44"/>
      <c r="F83" s="44"/>
      <c r="G83" s="42"/>
      <c r="H83" s="44"/>
      <c r="I83" s="44"/>
      <c r="J83" s="44"/>
      <c r="K83" s="44"/>
      <c r="L83" s="69" t="str">
        <f t="shared" si="3"/>
        <v/>
      </c>
      <c r="M83" s="50" t="str">
        <f t="shared" si="5"/>
        <v/>
      </c>
    </row>
    <row r="84" spans="1:13" x14ac:dyDescent="0.25">
      <c r="A84" s="37"/>
      <c r="B84" s="72" t="str">
        <f t="shared" si="4"/>
        <v/>
      </c>
      <c r="C84" s="39"/>
      <c r="D84" s="45"/>
      <c r="E84" s="44"/>
      <c r="F84" s="44"/>
      <c r="G84" s="42"/>
      <c r="H84" s="44"/>
      <c r="I84" s="44"/>
      <c r="J84" s="44"/>
      <c r="K84" s="44"/>
      <c r="L84" s="69" t="str">
        <f t="shared" si="3"/>
        <v/>
      </c>
      <c r="M84" s="50" t="str">
        <f t="shared" si="5"/>
        <v/>
      </c>
    </row>
    <row r="85" spans="1:13" x14ac:dyDescent="0.25">
      <c r="A85" s="37"/>
      <c r="B85" s="72" t="str">
        <f t="shared" si="4"/>
        <v/>
      </c>
      <c r="C85" s="39"/>
      <c r="D85" s="45"/>
      <c r="E85" s="44"/>
      <c r="F85" s="44"/>
      <c r="G85" s="42"/>
      <c r="H85" s="44"/>
      <c r="I85" s="44"/>
      <c r="J85" s="44"/>
      <c r="K85" s="44"/>
      <c r="L85" s="69" t="str">
        <f t="shared" si="3"/>
        <v/>
      </c>
      <c r="M85" s="50" t="str">
        <f t="shared" si="5"/>
        <v/>
      </c>
    </row>
    <row r="86" spans="1:13" x14ac:dyDescent="0.25">
      <c r="A86" s="37"/>
      <c r="B86" s="72" t="str">
        <f t="shared" si="4"/>
        <v/>
      </c>
      <c r="C86" s="39"/>
      <c r="D86" s="45"/>
      <c r="E86" s="44"/>
      <c r="F86" s="44"/>
      <c r="G86" s="42"/>
      <c r="H86" s="44"/>
      <c r="I86" s="44"/>
      <c r="J86" s="44"/>
      <c r="K86" s="44"/>
      <c r="L86" s="69" t="str">
        <f t="shared" si="3"/>
        <v/>
      </c>
      <c r="M86" s="50" t="str">
        <f t="shared" si="5"/>
        <v/>
      </c>
    </row>
    <row r="87" spans="1:13" x14ac:dyDescent="0.25">
      <c r="A87" s="37"/>
      <c r="B87" s="72" t="str">
        <f t="shared" si="4"/>
        <v/>
      </c>
      <c r="C87" s="39"/>
      <c r="D87" s="45"/>
      <c r="E87" s="44"/>
      <c r="F87" s="44"/>
      <c r="G87" s="42"/>
      <c r="H87" s="44"/>
      <c r="I87" s="44"/>
      <c r="J87" s="44"/>
      <c r="K87" s="44"/>
      <c r="L87" s="69" t="str">
        <f t="shared" si="3"/>
        <v/>
      </c>
      <c r="M87" s="50" t="str">
        <f t="shared" si="5"/>
        <v/>
      </c>
    </row>
    <row r="88" spans="1:13" x14ac:dyDescent="0.25">
      <c r="A88" s="37"/>
      <c r="B88" s="72" t="str">
        <f t="shared" si="4"/>
        <v/>
      </c>
      <c r="C88" s="39"/>
      <c r="D88" s="45"/>
      <c r="E88" s="44"/>
      <c r="F88" s="44"/>
      <c r="G88" s="42"/>
      <c r="H88" s="44"/>
      <c r="I88" s="44"/>
      <c r="J88" s="44"/>
      <c r="K88" s="44"/>
      <c r="L88" s="69" t="str">
        <f t="shared" si="3"/>
        <v/>
      </c>
      <c r="M88" s="50" t="str">
        <f t="shared" si="5"/>
        <v/>
      </c>
    </row>
    <row r="89" spans="1:13" x14ac:dyDescent="0.25">
      <c r="A89" s="37"/>
      <c r="B89" s="72" t="str">
        <f t="shared" si="4"/>
        <v/>
      </c>
      <c r="C89" s="39"/>
      <c r="D89" s="45"/>
      <c r="E89" s="44"/>
      <c r="F89" s="44"/>
      <c r="G89" s="42"/>
      <c r="H89" s="44"/>
      <c r="I89" s="44"/>
      <c r="J89" s="44"/>
      <c r="K89" s="44"/>
      <c r="L89" s="69" t="str">
        <f t="shared" si="3"/>
        <v/>
      </c>
      <c r="M89" s="50" t="str">
        <f t="shared" si="5"/>
        <v/>
      </c>
    </row>
    <row r="90" spans="1:13" x14ac:dyDescent="0.25">
      <c r="A90" s="37"/>
      <c r="B90" s="72" t="str">
        <f t="shared" si="4"/>
        <v/>
      </c>
      <c r="C90" s="39"/>
      <c r="D90" s="45"/>
      <c r="E90" s="44"/>
      <c r="F90" s="44"/>
      <c r="G90" s="42"/>
      <c r="H90" s="44"/>
      <c r="I90" s="44"/>
      <c r="J90" s="44"/>
      <c r="K90" s="44"/>
      <c r="L90" s="69" t="str">
        <f t="shared" si="3"/>
        <v/>
      </c>
      <c r="M90" s="50" t="str">
        <f t="shared" si="5"/>
        <v/>
      </c>
    </row>
    <row r="91" spans="1:13" x14ac:dyDescent="0.25">
      <c r="A91" s="37"/>
      <c r="B91" s="72" t="str">
        <f t="shared" si="4"/>
        <v/>
      </c>
      <c r="C91" s="39"/>
      <c r="D91" s="45"/>
      <c r="E91" s="44"/>
      <c r="F91" s="44"/>
      <c r="G91" s="42"/>
      <c r="H91" s="44"/>
      <c r="I91" s="44"/>
      <c r="J91" s="44"/>
      <c r="K91" s="44"/>
      <c r="L91" s="69" t="str">
        <f t="shared" si="3"/>
        <v/>
      </c>
      <c r="M91" s="50" t="str">
        <f t="shared" si="5"/>
        <v/>
      </c>
    </row>
    <row r="92" spans="1:13" x14ac:dyDescent="0.25">
      <c r="A92" s="37"/>
      <c r="B92" s="72" t="str">
        <f t="shared" si="4"/>
        <v/>
      </c>
      <c r="C92" s="39"/>
      <c r="D92" s="45"/>
      <c r="E92" s="44"/>
      <c r="F92" s="44"/>
      <c r="G92" s="42"/>
      <c r="H92" s="44"/>
      <c r="I92" s="44"/>
      <c r="J92" s="44"/>
      <c r="K92" s="44"/>
      <c r="L92" s="69" t="str">
        <f t="shared" si="3"/>
        <v/>
      </c>
      <c r="M92" s="50" t="str">
        <f t="shared" si="5"/>
        <v/>
      </c>
    </row>
    <row r="93" spans="1:13" x14ac:dyDescent="0.25">
      <c r="A93" s="37"/>
      <c r="B93" s="72" t="str">
        <f t="shared" si="4"/>
        <v/>
      </c>
      <c r="C93" s="39"/>
      <c r="D93" s="45"/>
      <c r="E93" s="44"/>
      <c r="F93" s="44"/>
      <c r="G93" s="42"/>
      <c r="H93" s="44"/>
      <c r="I93" s="44"/>
      <c r="J93" s="44"/>
      <c r="K93" s="44"/>
      <c r="L93" s="69" t="str">
        <f t="shared" si="3"/>
        <v/>
      </c>
      <c r="M93" s="50" t="str">
        <f t="shared" si="5"/>
        <v/>
      </c>
    </row>
    <row r="94" spans="1:13" x14ac:dyDescent="0.25">
      <c r="A94" s="37"/>
      <c r="B94" s="72" t="str">
        <f t="shared" si="4"/>
        <v/>
      </c>
      <c r="C94" s="39"/>
      <c r="D94" s="45"/>
      <c r="E94" s="44"/>
      <c r="F94" s="44"/>
      <c r="G94" s="42"/>
      <c r="H94" s="44"/>
      <c r="I94" s="44"/>
      <c r="J94" s="44"/>
      <c r="K94" s="44"/>
      <c r="L94" s="69" t="str">
        <f t="shared" si="3"/>
        <v/>
      </c>
      <c r="M94" s="50" t="str">
        <f t="shared" si="5"/>
        <v/>
      </c>
    </row>
    <row r="95" spans="1:13" x14ac:dyDescent="0.25">
      <c r="A95" s="37"/>
      <c r="B95" s="72" t="str">
        <f t="shared" si="4"/>
        <v/>
      </c>
      <c r="C95" s="39"/>
      <c r="D95" s="45"/>
      <c r="E95" s="44"/>
      <c r="F95" s="44"/>
      <c r="G95" s="42"/>
      <c r="H95" s="44"/>
      <c r="I95" s="44"/>
      <c r="J95" s="44"/>
      <c r="K95" s="44"/>
      <c r="L95" s="69" t="str">
        <f t="shared" si="3"/>
        <v/>
      </c>
      <c r="M95" s="50" t="str">
        <f t="shared" si="5"/>
        <v/>
      </c>
    </row>
    <row r="96" spans="1:13" x14ac:dyDescent="0.25">
      <c r="A96" s="37"/>
      <c r="B96" s="72" t="str">
        <f t="shared" si="4"/>
        <v/>
      </c>
      <c r="C96" s="39"/>
      <c r="D96" s="45"/>
      <c r="E96" s="44"/>
      <c r="F96" s="44"/>
      <c r="G96" s="42"/>
      <c r="H96" s="44"/>
      <c r="I96" s="44"/>
      <c r="J96" s="44"/>
      <c r="K96" s="44"/>
      <c r="L96" s="69" t="str">
        <f t="shared" si="3"/>
        <v/>
      </c>
      <c r="M96" s="50" t="str">
        <f t="shared" si="5"/>
        <v/>
      </c>
    </row>
    <row r="97" spans="1:13" x14ac:dyDescent="0.25">
      <c r="A97" s="37"/>
      <c r="B97" s="72" t="str">
        <f t="shared" si="4"/>
        <v/>
      </c>
      <c r="C97" s="39"/>
      <c r="D97" s="45"/>
      <c r="E97" s="44"/>
      <c r="F97" s="44"/>
      <c r="G97" s="42"/>
      <c r="H97" s="44"/>
      <c r="I97" s="44"/>
      <c r="J97" s="44"/>
      <c r="K97" s="44"/>
      <c r="L97" s="69" t="str">
        <f t="shared" si="3"/>
        <v/>
      </c>
      <c r="M97" s="50" t="str">
        <f t="shared" si="5"/>
        <v/>
      </c>
    </row>
    <row r="98" spans="1:13" x14ac:dyDescent="0.25">
      <c r="A98" s="37"/>
      <c r="B98" s="72" t="str">
        <f t="shared" si="4"/>
        <v/>
      </c>
      <c r="C98" s="39"/>
      <c r="D98" s="45"/>
      <c r="E98" s="44"/>
      <c r="F98" s="44"/>
      <c r="G98" s="42"/>
      <c r="H98" s="44"/>
      <c r="I98" s="44"/>
      <c r="J98" s="44"/>
      <c r="K98" s="44"/>
      <c r="L98" s="69" t="str">
        <f t="shared" si="3"/>
        <v/>
      </c>
      <c r="M98" s="50" t="str">
        <f t="shared" si="5"/>
        <v/>
      </c>
    </row>
    <row r="99" spans="1:13" x14ac:dyDescent="0.25">
      <c r="A99" s="37"/>
      <c r="B99" s="72" t="str">
        <f t="shared" si="4"/>
        <v/>
      </c>
      <c r="C99" s="39"/>
      <c r="D99" s="45"/>
      <c r="E99" s="44"/>
      <c r="F99" s="44"/>
      <c r="G99" s="42"/>
      <c r="H99" s="44"/>
      <c r="I99" s="44"/>
      <c r="J99" s="44"/>
      <c r="K99" s="44"/>
      <c r="L99" s="69" t="str">
        <f t="shared" si="3"/>
        <v/>
      </c>
      <c r="M99" s="50" t="str">
        <f t="shared" si="5"/>
        <v/>
      </c>
    </row>
    <row r="100" spans="1:13" x14ac:dyDescent="0.25">
      <c r="A100" s="37"/>
      <c r="B100" s="72" t="str">
        <f t="shared" si="4"/>
        <v/>
      </c>
      <c r="C100" s="39"/>
      <c r="D100" s="45"/>
      <c r="E100" s="44"/>
      <c r="F100" s="44"/>
      <c r="G100" s="42"/>
      <c r="H100" s="44"/>
      <c r="I100" s="44"/>
      <c r="J100" s="44"/>
      <c r="K100" s="44"/>
      <c r="L100" s="69" t="str">
        <f t="shared" si="3"/>
        <v/>
      </c>
      <c r="M100" s="50" t="str">
        <f t="shared" si="5"/>
        <v/>
      </c>
    </row>
    <row r="101" spans="1:13" x14ac:dyDescent="0.25">
      <c r="A101" s="37"/>
      <c r="B101" s="72" t="str">
        <f t="shared" si="4"/>
        <v/>
      </c>
      <c r="C101" s="39"/>
      <c r="D101" s="45"/>
      <c r="E101" s="44"/>
      <c r="F101" s="44"/>
      <c r="G101" s="42"/>
      <c r="H101" s="44"/>
      <c r="I101" s="44"/>
      <c r="J101" s="44"/>
      <c r="K101" s="44"/>
      <c r="L101" s="69" t="str">
        <f t="shared" si="3"/>
        <v/>
      </c>
      <c r="M101" s="50" t="str">
        <f t="shared" si="5"/>
        <v/>
      </c>
    </row>
    <row r="102" spans="1:13" x14ac:dyDescent="0.25">
      <c r="A102" s="37"/>
      <c r="B102" s="72" t="str">
        <f t="shared" si="4"/>
        <v/>
      </c>
      <c r="C102" s="39"/>
      <c r="D102" s="45"/>
      <c r="E102" s="44"/>
      <c r="F102" s="44"/>
      <c r="G102" s="42"/>
      <c r="H102" s="44"/>
      <c r="I102" s="44"/>
      <c r="J102" s="44"/>
      <c r="K102" s="44"/>
      <c r="L102" s="69" t="str">
        <f t="shared" si="3"/>
        <v/>
      </c>
      <c r="M102" s="50" t="str">
        <f t="shared" si="5"/>
        <v/>
      </c>
    </row>
    <row r="103" spans="1:13" x14ac:dyDescent="0.25">
      <c r="A103" s="37"/>
      <c r="B103" s="72" t="str">
        <f t="shared" si="4"/>
        <v/>
      </c>
      <c r="C103" s="39"/>
      <c r="D103" s="45"/>
      <c r="E103" s="44"/>
      <c r="F103" s="44"/>
      <c r="G103" s="42"/>
      <c r="H103" s="44"/>
      <c r="I103" s="44"/>
      <c r="J103" s="44"/>
      <c r="K103" s="44"/>
      <c r="L103" s="69" t="str">
        <f t="shared" si="3"/>
        <v/>
      </c>
      <c r="M103" s="50" t="str">
        <f t="shared" si="5"/>
        <v/>
      </c>
    </row>
    <row r="104" spans="1:13" x14ac:dyDescent="0.25">
      <c r="A104" s="37"/>
      <c r="B104" s="72" t="str">
        <f t="shared" si="4"/>
        <v/>
      </c>
      <c r="C104" s="39"/>
      <c r="D104" s="45"/>
      <c r="E104" s="44"/>
      <c r="F104" s="44"/>
      <c r="G104" s="42"/>
      <c r="H104" s="44"/>
      <c r="I104" s="44"/>
      <c r="J104" s="44"/>
      <c r="K104" s="44"/>
      <c r="L104" s="69" t="str">
        <f t="shared" si="3"/>
        <v/>
      </c>
      <c r="M104" s="50" t="str">
        <f t="shared" si="5"/>
        <v/>
      </c>
    </row>
    <row r="105" spans="1:13" x14ac:dyDescent="0.25">
      <c r="A105" s="37"/>
      <c r="B105" s="72" t="str">
        <f t="shared" si="4"/>
        <v/>
      </c>
      <c r="C105" s="39"/>
      <c r="D105" s="45"/>
      <c r="E105" s="44"/>
      <c r="F105" s="44"/>
      <c r="G105" s="42"/>
      <c r="H105" s="44"/>
      <c r="I105" s="44"/>
      <c r="J105" s="44"/>
      <c r="K105" s="44"/>
      <c r="L105" s="69" t="str">
        <f t="shared" si="3"/>
        <v/>
      </c>
      <c r="M105" s="50" t="str">
        <f t="shared" si="5"/>
        <v/>
      </c>
    </row>
    <row r="106" spans="1:13" x14ac:dyDescent="0.25">
      <c r="A106" s="37"/>
      <c r="B106" s="72" t="str">
        <f t="shared" si="4"/>
        <v/>
      </c>
      <c r="C106" s="39"/>
      <c r="D106" s="45"/>
      <c r="E106" s="44"/>
      <c r="F106" s="44"/>
      <c r="G106" s="42"/>
      <c r="H106" s="44"/>
      <c r="I106" s="44"/>
      <c r="J106" s="44"/>
      <c r="K106" s="44"/>
      <c r="L106" s="69" t="str">
        <f t="shared" si="3"/>
        <v/>
      </c>
      <c r="M106" s="50" t="str">
        <f t="shared" si="5"/>
        <v/>
      </c>
    </row>
    <row r="107" spans="1:13" x14ac:dyDescent="0.25">
      <c r="A107" s="37"/>
      <c r="B107" s="72" t="str">
        <f t="shared" si="4"/>
        <v/>
      </c>
      <c r="C107" s="39"/>
      <c r="D107" s="45"/>
      <c r="E107" s="44"/>
      <c r="F107" s="44"/>
      <c r="G107" s="42"/>
      <c r="H107" s="44"/>
      <c r="I107" s="44"/>
      <c r="J107" s="44"/>
      <c r="K107" s="44"/>
      <c r="L107" s="69" t="str">
        <f t="shared" si="3"/>
        <v/>
      </c>
      <c r="M107" s="50" t="str">
        <f t="shared" si="5"/>
        <v/>
      </c>
    </row>
    <row r="108" spans="1:13" x14ac:dyDescent="0.25">
      <c r="A108" s="37"/>
      <c r="B108" s="72" t="str">
        <f t="shared" si="4"/>
        <v/>
      </c>
      <c r="C108" s="39"/>
      <c r="D108" s="45"/>
      <c r="E108" s="44"/>
      <c r="F108" s="44"/>
      <c r="G108" s="42"/>
      <c r="H108" s="44"/>
      <c r="I108" s="44"/>
      <c r="J108" s="44"/>
      <c r="K108" s="44"/>
      <c r="L108" s="69" t="str">
        <f t="shared" si="3"/>
        <v/>
      </c>
      <c r="M108" s="50" t="str">
        <f t="shared" si="5"/>
        <v/>
      </c>
    </row>
    <row r="109" spans="1:13" x14ac:dyDescent="0.25">
      <c r="A109" s="37"/>
      <c r="B109" s="72" t="str">
        <f t="shared" si="4"/>
        <v/>
      </c>
      <c r="C109" s="39"/>
      <c r="D109" s="45"/>
      <c r="E109" s="44"/>
      <c r="F109" s="44"/>
      <c r="G109" s="42"/>
      <c r="H109" s="44"/>
      <c r="I109" s="44"/>
      <c r="J109" s="44"/>
      <c r="K109" s="44"/>
      <c r="L109" s="69" t="str">
        <f t="shared" si="3"/>
        <v/>
      </c>
      <c r="M109" s="50" t="str">
        <f t="shared" si="5"/>
        <v/>
      </c>
    </row>
    <row r="110" spans="1:13" x14ac:dyDescent="0.25">
      <c r="A110" s="37"/>
      <c r="B110" s="72" t="str">
        <f t="shared" si="4"/>
        <v/>
      </c>
      <c r="C110" s="39"/>
      <c r="D110" s="45"/>
      <c r="E110" s="44"/>
      <c r="F110" s="44"/>
      <c r="G110" s="42"/>
      <c r="H110" s="44"/>
      <c r="I110" s="44"/>
      <c r="J110" s="44"/>
      <c r="K110" s="44"/>
      <c r="L110" s="69" t="str">
        <f t="shared" si="3"/>
        <v/>
      </c>
      <c r="M110" s="50" t="str">
        <f t="shared" si="5"/>
        <v/>
      </c>
    </row>
    <row r="111" spans="1:13" x14ac:dyDescent="0.25">
      <c r="A111" s="37"/>
      <c r="B111" s="72" t="str">
        <f t="shared" si="4"/>
        <v/>
      </c>
      <c r="C111" s="39"/>
      <c r="D111" s="45"/>
      <c r="E111" s="44"/>
      <c r="F111" s="44"/>
      <c r="G111" s="42"/>
      <c r="H111" s="44"/>
      <c r="I111" s="44"/>
      <c r="J111" s="44"/>
      <c r="K111" s="44"/>
      <c r="L111" s="69" t="str">
        <f t="shared" si="3"/>
        <v/>
      </c>
      <c r="M111" s="50" t="str">
        <f t="shared" si="5"/>
        <v/>
      </c>
    </row>
    <row r="112" spans="1:13" x14ac:dyDescent="0.25">
      <c r="A112" s="37"/>
      <c r="B112" s="72" t="str">
        <f t="shared" si="4"/>
        <v/>
      </c>
      <c r="C112" s="39"/>
      <c r="D112" s="45"/>
      <c r="E112" s="44"/>
      <c r="F112" s="44"/>
      <c r="G112" s="42"/>
      <c r="H112" s="44"/>
      <c r="I112" s="44"/>
      <c r="J112" s="44"/>
      <c r="K112" s="44"/>
      <c r="L112" s="69" t="str">
        <f t="shared" si="3"/>
        <v/>
      </c>
      <c r="M112" s="50" t="str">
        <f t="shared" si="5"/>
        <v/>
      </c>
    </row>
    <row r="113" spans="1:13" x14ac:dyDescent="0.25">
      <c r="A113" s="37"/>
      <c r="B113" s="72" t="str">
        <f t="shared" si="4"/>
        <v/>
      </c>
      <c r="C113" s="39"/>
      <c r="D113" s="45"/>
      <c r="E113" s="44"/>
      <c r="F113" s="44"/>
      <c r="G113" s="42"/>
      <c r="H113" s="44"/>
      <c r="I113" s="44"/>
      <c r="J113" s="44"/>
      <c r="K113" s="44"/>
      <c r="L113" s="69" t="str">
        <f t="shared" si="3"/>
        <v/>
      </c>
      <c r="M113" s="50" t="str">
        <f t="shared" si="5"/>
        <v/>
      </c>
    </row>
    <row r="114" spans="1:13" x14ac:dyDescent="0.25">
      <c r="A114" s="37"/>
      <c r="B114" s="72" t="str">
        <f t="shared" si="4"/>
        <v/>
      </c>
      <c r="C114" s="39"/>
      <c r="D114" s="45"/>
      <c r="E114" s="44"/>
      <c r="F114" s="44"/>
      <c r="G114" s="42"/>
      <c r="H114" s="44"/>
      <c r="I114" s="44"/>
      <c r="J114" s="44"/>
      <c r="K114" s="44"/>
      <c r="L114" s="69" t="str">
        <f t="shared" si="3"/>
        <v/>
      </c>
      <c r="M114" s="50" t="str">
        <f t="shared" si="5"/>
        <v/>
      </c>
    </row>
    <row r="115" spans="1:13" x14ac:dyDescent="0.25">
      <c r="A115" s="37"/>
      <c r="B115" s="72" t="str">
        <f t="shared" si="4"/>
        <v/>
      </c>
      <c r="C115" s="39"/>
      <c r="D115" s="45"/>
      <c r="E115" s="44"/>
      <c r="F115" s="44"/>
      <c r="G115" s="42"/>
      <c r="H115" s="44"/>
      <c r="I115" s="44"/>
      <c r="J115" s="44"/>
      <c r="K115" s="44"/>
      <c r="L115" s="69" t="str">
        <f t="shared" si="3"/>
        <v/>
      </c>
      <c r="M115" s="50" t="str">
        <f t="shared" si="5"/>
        <v/>
      </c>
    </row>
    <row r="116" spans="1:13" x14ac:dyDescent="0.25">
      <c r="A116" s="37"/>
      <c r="B116" s="72" t="str">
        <f t="shared" si="4"/>
        <v/>
      </c>
      <c r="C116" s="39"/>
      <c r="D116" s="45"/>
      <c r="E116" s="44"/>
      <c r="F116" s="44"/>
      <c r="G116" s="42"/>
      <c r="H116" s="44"/>
      <c r="I116" s="44"/>
      <c r="J116" s="44"/>
      <c r="K116" s="44"/>
      <c r="L116" s="69" t="str">
        <f t="shared" si="3"/>
        <v/>
      </c>
      <c r="M116" s="50" t="str">
        <f t="shared" si="5"/>
        <v/>
      </c>
    </row>
    <row r="117" spans="1:13" x14ac:dyDescent="0.25">
      <c r="A117" s="37"/>
      <c r="B117" s="72" t="str">
        <f t="shared" si="4"/>
        <v/>
      </c>
      <c r="C117" s="39"/>
      <c r="D117" s="45"/>
      <c r="E117" s="44"/>
      <c r="F117" s="44"/>
      <c r="G117" s="42"/>
      <c r="H117" s="44"/>
      <c r="I117" s="44"/>
      <c r="J117" s="44"/>
      <c r="K117" s="44"/>
      <c r="L117" s="69" t="str">
        <f t="shared" si="3"/>
        <v/>
      </c>
      <c r="M117" s="50" t="str">
        <f t="shared" si="5"/>
        <v/>
      </c>
    </row>
    <row r="118" spans="1:13" x14ac:dyDescent="0.25">
      <c r="A118" s="37"/>
      <c r="B118" s="72" t="str">
        <f t="shared" si="4"/>
        <v/>
      </c>
      <c r="C118" s="39"/>
      <c r="D118" s="45"/>
      <c r="E118" s="44"/>
      <c r="F118" s="44"/>
      <c r="G118" s="42"/>
      <c r="H118" s="44"/>
      <c r="I118" s="44"/>
      <c r="J118" s="44"/>
      <c r="K118" s="44"/>
      <c r="L118" s="69" t="str">
        <f t="shared" si="3"/>
        <v/>
      </c>
      <c r="M118" s="50" t="str">
        <f t="shared" si="5"/>
        <v/>
      </c>
    </row>
    <row r="119" spans="1:13" x14ac:dyDescent="0.25">
      <c r="A119" s="37"/>
      <c r="B119" s="72" t="str">
        <f t="shared" si="4"/>
        <v/>
      </c>
      <c r="C119" s="39"/>
      <c r="D119" s="45"/>
      <c r="E119" s="44"/>
      <c r="F119" s="44"/>
      <c r="G119" s="42"/>
      <c r="H119" s="44"/>
      <c r="I119" s="44"/>
      <c r="J119" s="44"/>
      <c r="K119" s="44"/>
      <c r="L119" s="69" t="str">
        <f t="shared" si="3"/>
        <v/>
      </c>
      <c r="M119" s="50" t="str">
        <f t="shared" si="5"/>
        <v/>
      </c>
    </row>
    <row r="120" spans="1:13" x14ac:dyDescent="0.25">
      <c r="A120" s="37"/>
      <c r="B120" s="72" t="str">
        <f t="shared" si="4"/>
        <v/>
      </c>
      <c r="C120" s="39"/>
      <c r="D120" s="45"/>
      <c r="E120" s="44"/>
      <c r="F120" s="44"/>
      <c r="G120" s="42"/>
      <c r="H120" s="44"/>
      <c r="I120" s="44"/>
      <c r="J120" s="44"/>
      <c r="K120" s="44"/>
      <c r="L120" s="69" t="str">
        <f t="shared" si="3"/>
        <v/>
      </c>
      <c r="M120" s="50" t="str">
        <f t="shared" si="5"/>
        <v/>
      </c>
    </row>
    <row r="121" spans="1:13" x14ac:dyDescent="0.25">
      <c r="A121" s="37"/>
      <c r="B121" s="72" t="str">
        <f t="shared" si="4"/>
        <v/>
      </c>
      <c r="C121" s="39"/>
      <c r="D121" s="45"/>
      <c r="E121" s="44"/>
      <c r="F121" s="44"/>
      <c r="G121" s="42"/>
      <c r="H121" s="44"/>
      <c r="I121" s="44"/>
      <c r="J121" s="44"/>
      <c r="K121" s="44"/>
      <c r="L121" s="69" t="str">
        <f t="shared" si="3"/>
        <v/>
      </c>
      <c r="M121" s="50" t="str">
        <f t="shared" si="5"/>
        <v/>
      </c>
    </row>
    <row r="122" spans="1:13" x14ac:dyDescent="0.25">
      <c r="A122" s="37"/>
      <c r="B122" s="72" t="str">
        <f t="shared" si="4"/>
        <v/>
      </c>
      <c r="C122" s="39"/>
      <c r="D122" s="45"/>
      <c r="E122" s="44"/>
      <c r="F122" s="44"/>
      <c r="G122" s="42"/>
      <c r="H122" s="44"/>
      <c r="I122" s="44"/>
      <c r="J122" s="44"/>
      <c r="K122" s="44"/>
      <c r="L122" s="69" t="str">
        <f t="shared" si="3"/>
        <v/>
      </c>
      <c r="M122" s="50" t="str">
        <f t="shared" si="5"/>
        <v/>
      </c>
    </row>
    <row r="123" spans="1:13" x14ac:dyDescent="0.25">
      <c r="A123" s="37"/>
      <c r="B123" s="72" t="str">
        <f t="shared" si="4"/>
        <v/>
      </c>
      <c r="C123" s="39"/>
      <c r="D123" s="45"/>
      <c r="E123" s="44"/>
      <c r="F123" s="44"/>
      <c r="G123" s="42"/>
      <c r="H123" s="44"/>
      <c r="I123" s="44"/>
      <c r="J123" s="44"/>
      <c r="K123" s="44"/>
      <c r="L123" s="69" t="str">
        <f t="shared" si="3"/>
        <v/>
      </c>
      <c r="M123" s="50" t="str">
        <f t="shared" si="5"/>
        <v/>
      </c>
    </row>
    <row r="124" spans="1:13" x14ac:dyDescent="0.25">
      <c r="A124" s="37"/>
      <c r="B124" s="72" t="str">
        <f t="shared" si="4"/>
        <v/>
      </c>
      <c r="C124" s="39"/>
      <c r="D124" s="45"/>
      <c r="E124" s="44"/>
      <c r="F124" s="44"/>
      <c r="G124" s="42"/>
      <c r="H124" s="44"/>
      <c r="I124" s="44"/>
      <c r="J124" s="44"/>
      <c r="K124" s="44"/>
      <c r="L124" s="69" t="str">
        <f t="shared" si="3"/>
        <v/>
      </c>
      <c r="M124" s="50" t="str">
        <f t="shared" si="5"/>
        <v/>
      </c>
    </row>
    <row r="125" spans="1:13" x14ac:dyDescent="0.25">
      <c r="A125" s="37"/>
      <c r="B125" s="72" t="str">
        <f t="shared" si="4"/>
        <v/>
      </c>
      <c r="C125" s="39"/>
      <c r="D125" s="45"/>
      <c r="E125" s="44"/>
      <c r="F125" s="44"/>
      <c r="G125" s="42"/>
      <c r="H125" s="44"/>
      <c r="I125" s="44"/>
      <c r="J125" s="44"/>
      <c r="K125" s="44"/>
      <c r="L125" s="69" t="str">
        <f t="shared" si="3"/>
        <v/>
      </c>
      <c r="M125" s="50" t="str">
        <f t="shared" si="5"/>
        <v/>
      </c>
    </row>
    <row r="126" spans="1:13" x14ac:dyDescent="0.25">
      <c r="A126" s="37"/>
      <c r="B126" s="72" t="str">
        <f t="shared" si="4"/>
        <v/>
      </c>
      <c r="C126" s="39"/>
      <c r="D126" s="45"/>
      <c r="E126" s="44"/>
      <c r="F126" s="44"/>
      <c r="G126" s="42"/>
      <c r="H126" s="44"/>
      <c r="I126" s="44"/>
      <c r="J126" s="44"/>
      <c r="K126" s="44"/>
      <c r="L126" s="69" t="str">
        <f t="shared" si="3"/>
        <v/>
      </c>
      <c r="M126" s="50" t="str">
        <f t="shared" si="5"/>
        <v/>
      </c>
    </row>
    <row r="127" spans="1:13" x14ac:dyDescent="0.25">
      <c r="A127" s="37"/>
      <c r="B127" s="72" t="str">
        <f t="shared" si="4"/>
        <v/>
      </c>
      <c r="C127" s="39"/>
      <c r="D127" s="45"/>
      <c r="E127" s="44"/>
      <c r="F127" s="44"/>
      <c r="G127" s="42"/>
      <c r="H127" s="44"/>
      <c r="I127" s="44"/>
      <c r="J127" s="44"/>
      <c r="K127" s="44"/>
      <c r="L127" s="69" t="str">
        <f t="shared" si="3"/>
        <v/>
      </c>
      <c r="M127" s="50" t="str">
        <f t="shared" si="5"/>
        <v/>
      </c>
    </row>
    <row r="128" spans="1:13" x14ac:dyDescent="0.25">
      <c r="A128" s="37"/>
      <c r="B128" s="72" t="str">
        <f t="shared" si="4"/>
        <v/>
      </c>
      <c r="C128" s="39"/>
      <c r="D128" s="45"/>
      <c r="E128" s="44"/>
      <c r="F128" s="44"/>
      <c r="G128" s="42"/>
      <c r="H128" s="44"/>
      <c r="I128" s="44"/>
      <c r="J128" s="44"/>
      <c r="K128" s="44"/>
      <c r="L128" s="69" t="str">
        <f t="shared" si="3"/>
        <v/>
      </c>
      <c r="M128" s="50" t="str">
        <f t="shared" si="5"/>
        <v/>
      </c>
    </row>
    <row r="129" spans="1:13" x14ac:dyDescent="0.25">
      <c r="A129" s="37"/>
      <c r="B129" s="72" t="str">
        <f t="shared" si="4"/>
        <v/>
      </c>
      <c r="C129" s="39"/>
      <c r="D129" s="45"/>
      <c r="E129" s="44"/>
      <c r="F129" s="44"/>
      <c r="G129" s="42"/>
      <c r="H129" s="44"/>
      <c r="I129" s="44"/>
      <c r="J129" s="44"/>
      <c r="K129" s="44"/>
      <c r="L129" s="69" t="str">
        <f t="shared" si="3"/>
        <v/>
      </c>
      <c r="M129" s="50" t="str">
        <f t="shared" si="5"/>
        <v/>
      </c>
    </row>
    <row r="130" spans="1:13" x14ac:dyDescent="0.25">
      <c r="A130" s="37"/>
      <c r="B130" s="72" t="str">
        <f t="shared" si="4"/>
        <v/>
      </c>
      <c r="C130" s="39"/>
      <c r="D130" s="45"/>
      <c r="E130" s="44"/>
      <c r="F130" s="44"/>
      <c r="G130" s="42"/>
      <c r="H130" s="44"/>
      <c r="I130" s="44"/>
      <c r="J130" s="44"/>
      <c r="K130" s="44"/>
      <c r="L130" s="69" t="str">
        <f t="shared" si="3"/>
        <v/>
      </c>
      <c r="M130" s="50" t="str">
        <f t="shared" si="5"/>
        <v/>
      </c>
    </row>
    <row r="131" spans="1:13" x14ac:dyDescent="0.25">
      <c r="A131" s="37"/>
      <c r="B131" s="72" t="str">
        <f t="shared" si="4"/>
        <v/>
      </c>
      <c r="C131" s="39"/>
      <c r="D131" s="45"/>
      <c r="E131" s="44"/>
      <c r="F131" s="44"/>
      <c r="G131" s="42"/>
      <c r="H131" s="44"/>
      <c r="I131" s="44"/>
      <c r="J131" s="44"/>
      <c r="K131" s="44"/>
      <c r="L131" s="69" t="str">
        <f t="shared" si="3"/>
        <v/>
      </c>
      <c r="M131" s="50" t="str">
        <f t="shared" si="5"/>
        <v/>
      </c>
    </row>
    <row r="132" spans="1:13" x14ac:dyDescent="0.25">
      <c r="A132" s="37"/>
      <c r="B132" s="72" t="str">
        <f t="shared" si="4"/>
        <v/>
      </c>
      <c r="C132" s="39"/>
      <c r="D132" s="45"/>
      <c r="E132" s="44"/>
      <c r="F132" s="44"/>
      <c r="G132" s="42"/>
      <c r="H132" s="44"/>
      <c r="I132" s="44"/>
      <c r="J132" s="44"/>
      <c r="K132" s="44"/>
      <c r="L132" s="69" t="str">
        <f t="shared" si="3"/>
        <v/>
      </c>
      <c r="M132" s="50" t="str">
        <f t="shared" si="5"/>
        <v/>
      </c>
    </row>
    <row r="133" spans="1:13" x14ac:dyDescent="0.25">
      <c r="A133" s="37"/>
      <c r="B133" s="72" t="str">
        <f t="shared" si="4"/>
        <v/>
      </c>
      <c r="C133" s="39"/>
      <c r="D133" s="45"/>
      <c r="E133" s="44"/>
      <c r="F133" s="44"/>
      <c r="G133" s="42"/>
      <c r="H133" s="44"/>
      <c r="I133" s="44"/>
      <c r="J133" s="44"/>
      <c r="K133" s="44"/>
      <c r="L133" s="69" t="str">
        <f t="shared" si="3"/>
        <v/>
      </c>
      <c r="M133" s="50" t="str">
        <f t="shared" si="5"/>
        <v/>
      </c>
    </row>
    <row r="134" spans="1:13" x14ac:dyDescent="0.25">
      <c r="A134" s="37"/>
      <c r="B134" s="72" t="str">
        <f t="shared" si="4"/>
        <v/>
      </c>
      <c r="C134" s="39"/>
      <c r="D134" s="45"/>
      <c r="E134" s="44"/>
      <c r="F134" s="44"/>
      <c r="G134" s="42"/>
      <c r="H134" s="44"/>
      <c r="I134" s="44"/>
      <c r="J134" s="44"/>
      <c r="K134" s="44"/>
      <c r="L134" s="69" t="str">
        <f t="shared" si="3"/>
        <v/>
      </c>
      <c r="M134" s="50" t="str">
        <f t="shared" si="5"/>
        <v/>
      </c>
    </row>
    <row r="135" spans="1:13" x14ac:dyDescent="0.25">
      <c r="A135" s="37"/>
      <c r="B135" s="72" t="str">
        <f t="shared" si="4"/>
        <v/>
      </c>
      <c r="C135" s="39"/>
      <c r="D135" s="45"/>
      <c r="E135" s="44"/>
      <c r="F135" s="44"/>
      <c r="G135" s="42"/>
      <c r="H135" s="44"/>
      <c r="I135" s="44"/>
      <c r="J135" s="44"/>
      <c r="K135" s="44"/>
      <c r="L135" s="69" t="str">
        <f t="shared" si="3"/>
        <v/>
      </c>
      <c r="M135" s="50" t="str">
        <f t="shared" si="5"/>
        <v/>
      </c>
    </row>
    <row r="136" spans="1:13" x14ac:dyDescent="0.25">
      <c r="A136" s="37"/>
      <c r="B136" s="72" t="str">
        <f t="shared" si="4"/>
        <v/>
      </c>
      <c r="C136" s="39"/>
      <c r="D136" s="45"/>
      <c r="E136" s="44"/>
      <c r="F136" s="44"/>
      <c r="G136" s="42"/>
      <c r="H136" s="44"/>
      <c r="I136" s="44"/>
      <c r="J136" s="44"/>
      <c r="K136" s="44"/>
      <c r="L136" s="69" t="str">
        <f t="shared" si="3"/>
        <v/>
      </c>
      <c r="M136" s="50" t="str">
        <f t="shared" si="5"/>
        <v/>
      </c>
    </row>
    <row r="137" spans="1:13" x14ac:dyDescent="0.25">
      <c r="A137" s="37"/>
      <c r="B137" s="72" t="str">
        <f t="shared" si="4"/>
        <v/>
      </c>
      <c r="C137" s="39"/>
      <c r="D137" s="45"/>
      <c r="E137" s="44"/>
      <c r="F137" s="44"/>
      <c r="G137" s="42"/>
      <c r="H137" s="44"/>
      <c r="I137" s="44"/>
      <c r="J137" s="44"/>
      <c r="K137" s="44"/>
      <c r="L137" s="69" t="str">
        <f t="shared" si="3"/>
        <v/>
      </c>
      <c r="M137" s="50" t="str">
        <f t="shared" si="5"/>
        <v/>
      </c>
    </row>
    <row r="138" spans="1:13" x14ac:dyDescent="0.25">
      <c r="A138" s="37"/>
      <c r="B138" s="72" t="str">
        <f t="shared" si="4"/>
        <v/>
      </c>
      <c r="C138" s="39"/>
      <c r="D138" s="45"/>
      <c r="E138" s="44"/>
      <c r="F138" s="44"/>
      <c r="G138" s="42"/>
      <c r="H138" s="44"/>
      <c r="I138" s="44"/>
      <c r="J138" s="44"/>
      <c r="K138" s="44"/>
      <c r="L138" s="69" t="str">
        <f t="shared" si="3"/>
        <v/>
      </c>
      <c r="M138" s="50" t="str">
        <f t="shared" si="5"/>
        <v/>
      </c>
    </row>
    <row r="139" spans="1:13" x14ac:dyDescent="0.25">
      <c r="A139" s="37"/>
      <c r="B139" s="72" t="str">
        <f t="shared" si="4"/>
        <v/>
      </c>
      <c r="C139" s="39"/>
      <c r="D139" s="45"/>
      <c r="E139" s="44"/>
      <c r="F139" s="44"/>
      <c r="G139" s="42"/>
      <c r="H139" s="44"/>
      <c r="I139" s="44"/>
      <c r="J139" s="44"/>
      <c r="K139" s="44"/>
      <c r="L139" s="69" t="str">
        <f t="shared" si="3"/>
        <v/>
      </c>
      <c r="M139" s="50" t="str">
        <f t="shared" si="5"/>
        <v/>
      </c>
    </row>
    <row r="140" spans="1:13" x14ac:dyDescent="0.25">
      <c r="A140" s="37"/>
      <c r="B140" s="72" t="str">
        <f t="shared" si="4"/>
        <v/>
      </c>
      <c r="C140" s="39"/>
      <c r="D140" s="45"/>
      <c r="E140" s="44"/>
      <c r="F140" s="44"/>
      <c r="G140" s="42"/>
      <c r="H140" s="44"/>
      <c r="I140" s="44"/>
      <c r="J140" s="44"/>
      <c r="K140" s="44"/>
      <c r="L140" s="69" t="str">
        <f t="shared" ref="L140:L160" si="6">IF(M140&lt;&gt;"","Erreur","")</f>
        <v/>
      </c>
      <c r="M140" s="50" t="str">
        <f t="shared" si="5"/>
        <v/>
      </c>
    </row>
    <row r="141" spans="1:13" x14ac:dyDescent="0.25">
      <c r="A141" s="37"/>
      <c r="B141" s="72" t="str">
        <f t="shared" ref="B141:B160" si="7">IF(OR(C141&lt;&gt;"",D141&lt;&gt;"",E141&lt;&gt;"",F141&lt;&gt;"",G141&lt;&gt;"",H141&lt;&gt;"",I141&lt;&gt;"",J141&lt;&gt;"",K141&lt;&gt;""),B140+1,"")</f>
        <v/>
      </c>
      <c r="C141" s="39"/>
      <c r="D141" s="45"/>
      <c r="E141" s="44"/>
      <c r="F141" s="44"/>
      <c r="G141" s="42"/>
      <c r="H141" s="44"/>
      <c r="I141" s="44"/>
      <c r="J141" s="44"/>
      <c r="K141" s="44"/>
      <c r="L141" s="69" t="str">
        <f t="shared" si="6"/>
        <v/>
      </c>
      <c r="M141" s="50" t="str">
        <f t="shared" ref="M141:M160" si="8">IF(G141&gt;$D$2,"Format erroné ou date renseignée supérieure à la date d'échéance.","")</f>
        <v/>
      </c>
    </row>
    <row r="142" spans="1:13" x14ac:dyDescent="0.25">
      <c r="A142" s="37"/>
      <c r="B142" s="72" t="str">
        <f t="shared" si="7"/>
        <v/>
      </c>
      <c r="C142" s="39"/>
      <c r="D142" s="45"/>
      <c r="E142" s="44"/>
      <c r="F142" s="44"/>
      <c r="G142" s="42"/>
      <c r="H142" s="44"/>
      <c r="I142" s="44"/>
      <c r="J142" s="44"/>
      <c r="K142" s="44"/>
      <c r="L142" s="69" t="str">
        <f t="shared" si="6"/>
        <v/>
      </c>
      <c r="M142" s="50" t="str">
        <f t="shared" si="8"/>
        <v/>
      </c>
    </row>
    <row r="143" spans="1:13" x14ac:dyDescent="0.25">
      <c r="A143" s="37"/>
      <c r="B143" s="72" t="str">
        <f t="shared" si="7"/>
        <v/>
      </c>
      <c r="C143" s="39"/>
      <c r="D143" s="45"/>
      <c r="E143" s="44"/>
      <c r="F143" s="44"/>
      <c r="G143" s="42"/>
      <c r="H143" s="44"/>
      <c r="I143" s="44"/>
      <c r="J143" s="44"/>
      <c r="K143" s="44"/>
      <c r="L143" s="69" t="str">
        <f t="shared" si="6"/>
        <v/>
      </c>
      <c r="M143" s="50" t="str">
        <f t="shared" si="8"/>
        <v/>
      </c>
    </row>
    <row r="144" spans="1:13" x14ac:dyDescent="0.25">
      <c r="A144" s="37"/>
      <c r="B144" s="72" t="str">
        <f t="shared" si="7"/>
        <v/>
      </c>
      <c r="C144" s="39"/>
      <c r="D144" s="45"/>
      <c r="E144" s="44"/>
      <c r="F144" s="44"/>
      <c r="G144" s="42"/>
      <c r="H144" s="44"/>
      <c r="I144" s="44"/>
      <c r="J144" s="44"/>
      <c r="K144" s="44"/>
      <c r="L144" s="69" t="str">
        <f t="shared" si="6"/>
        <v/>
      </c>
      <c r="M144" s="50" t="str">
        <f t="shared" si="8"/>
        <v/>
      </c>
    </row>
    <row r="145" spans="1:13" x14ac:dyDescent="0.25">
      <c r="A145" s="37"/>
      <c r="B145" s="72" t="str">
        <f t="shared" si="7"/>
        <v/>
      </c>
      <c r="C145" s="39"/>
      <c r="D145" s="45"/>
      <c r="E145" s="44"/>
      <c r="F145" s="44"/>
      <c r="G145" s="42"/>
      <c r="H145" s="44"/>
      <c r="I145" s="44"/>
      <c r="J145" s="44"/>
      <c r="K145" s="44"/>
      <c r="L145" s="69" t="str">
        <f t="shared" si="6"/>
        <v/>
      </c>
      <c r="M145" s="50" t="str">
        <f t="shared" si="8"/>
        <v/>
      </c>
    </row>
    <row r="146" spans="1:13" x14ac:dyDescent="0.25">
      <c r="A146" s="37"/>
      <c r="B146" s="72" t="str">
        <f t="shared" si="7"/>
        <v/>
      </c>
      <c r="C146" s="39"/>
      <c r="D146" s="45"/>
      <c r="E146" s="44"/>
      <c r="F146" s="44"/>
      <c r="G146" s="42"/>
      <c r="H146" s="44"/>
      <c r="I146" s="44"/>
      <c r="J146" s="44"/>
      <c r="K146" s="44"/>
      <c r="L146" s="69" t="str">
        <f t="shared" si="6"/>
        <v/>
      </c>
      <c r="M146" s="50" t="str">
        <f t="shared" si="8"/>
        <v/>
      </c>
    </row>
    <row r="147" spans="1:13" x14ac:dyDescent="0.25">
      <c r="A147" s="37"/>
      <c r="B147" s="72" t="str">
        <f t="shared" si="7"/>
        <v/>
      </c>
      <c r="C147" s="39"/>
      <c r="D147" s="45"/>
      <c r="E147" s="44"/>
      <c r="F147" s="44"/>
      <c r="G147" s="42"/>
      <c r="H147" s="44"/>
      <c r="I147" s="44"/>
      <c r="J147" s="44"/>
      <c r="K147" s="44"/>
      <c r="L147" s="69" t="str">
        <f t="shared" si="6"/>
        <v/>
      </c>
      <c r="M147" s="50" t="str">
        <f t="shared" si="8"/>
        <v/>
      </c>
    </row>
    <row r="148" spans="1:13" x14ac:dyDescent="0.25">
      <c r="A148" s="37"/>
      <c r="B148" s="72" t="str">
        <f t="shared" si="7"/>
        <v/>
      </c>
      <c r="C148" s="39"/>
      <c r="D148" s="45"/>
      <c r="E148" s="44"/>
      <c r="F148" s="44"/>
      <c r="G148" s="42"/>
      <c r="H148" s="44"/>
      <c r="I148" s="44"/>
      <c r="J148" s="44"/>
      <c r="K148" s="44"/>
      <c r="L148" s="69" t="str">
        <f t="shared" si="6"/>
        <v/>
      </c>
      <c r="M148" s="50" t="str">
        <f t="shared" si="8"/>
        <v/>
      </c>
    </row>
    <row r="149" spans="1:13" x14ac:dyDescent="0.25">
      <c r="A149" s="37"/>
      <c r="B149" s="72" t="str">
        <f t="shared" si="7"/>
        <v/>
      </c>
      <c r="C149" s="39"/>
      <c r="D149" s="45"/>
      <c r="E149" s="44"/>
      <c r="F149" s="44"/>
      <c r="G149" s="42"/>
      <c r="H149" s="44"/>
      <c r="I149" s="44"/>
      <c r="J149" s="44"/>
      <c r="K149" s="44"/>
      <c r="L149" s="69" t="str">
        <f t="shared" si="6"/>
        <v/>
      </c>
      <c r="M149" s="50" t="str">
        <f t="shared" si="8"/>
        <v/>
      </c>
    </row>
    <row r="150" spans="1:13" x14ac:dyDescent="0.25">
      <c r="A150" s="37"/>
      <c r="B150" s="72" t="str">
        <f t="shared" si="7"/>
        <v/>
      </c>
      <c r="C150" s="39"/>
      <c r="D150" s="45"/>
      <c r="E150" s="44"/>
      <c r="F150" s="44"/>
      <c r="G150" s="42"/>
      <c r="H150" s="44"/>
      <c r="I150" s="44"/>
      <c r="J150" s="44"/>
      <c r="K150" s="44"/>
      <c r="L150" s="69" t="str">
        <f t="shared" si="6"/>
        <v/>
      </c>
      <c r="M150" s="50" t="str">
        <f t="shared" si="8"/>
        <v/>
      </c>
    </row>
    <row r="151" spans="1:13" x14ac:dyDescent="0.25">
      <c r="A151" s="37"/>
      <c r="B151" s="72" t="str">
        <f t="shared" si="7"/>
        <v/>
      </c>
      <c r="C151" s="39"/>
      <c r="D151" s="45"/>
      <c r="E151" s="44"/>
      <c r="F151" s="44"/>
      <c r="G151" s="42"/>
      <c r="H151" s="44"/>
      <c r="I151" s="44"/>
      <c r="J151" s="44"/>
      <c r="K151" s="44"/>
      <c r="L151" s="69" t="str">
        <f t="shared" si="6"/>
        <v/>
      </c>
      <c r="M151" s="50" t="str">
        <f t="shared" si="8"/>
        <v/>
      </c>
    </row>
    <row r="152" spans="1:13" x14ac:dyDescent="0.25">
      <c r="A152" s="37"/>
      <c r="B152" s="72" t="str">
        <f t="shared" si="7"/>
        <v/>
      </c>
      <c r="C152" s="39"/>
      <c r="D152" s="45"/>
      <c r="E152" s="44"/>
      <c r="F152" s="44"/>
      <c r="G152" s="42"/>
      <c r="H152" s="44"/>
      <c r="I152" s="44"/>
      <c r="J152" s="44"/>
      <c r="K152" s="44"/>
      <c r="L152" s="69" t="str">
        <f t="shared" si="6"/>
        <v/>
      </c>
      <c r="M152" s="50" t="str">
        <f t="shared" si="8"/>
        <v/>
      </c>
    </row>
    <row r="153" spans="1:13" x14ac:dyDescent="0.25">
      <c r="A153" s="37"/>
      <c r="B153" s="72" t="str">
        <f t="shared" si="7"/>
        <v/>
      </c>
      <c r="C153" s="39"/>
      <c r="D153" s="45"/>
      <c r="E153" s="44"/>
      <c r="F153" s="44"/>
      <c r="G153" s="42"/>
      <c r="H153" s="44"/>
      <c r="I153" s="44"/>
      <c r="J153" s="44"/>
      <c r="K153" s="44"/>
      <c r="L153" s="69" t="str">
        <f t="shared" si="6"/>
        <v/>
      </c>
      <c r="M153" s="50" t="str">
        <f t="shared" si="8"/>
        <v/>
      </c>
    </row>
    <row r="154" spans="1:13" x14ac:dyDescent="0.25">
      <c r="A154" s="37"/>
      <c r="B154" s="72" t="str">
        <f t="shared" si="7"/>
        <v/>
      </c>
      <c r="C154" s="39"/>
      <c r="D154" s="45"/>
      <c r="E154" s="44"/>
      <c r="F154" s="44"/>
      <c r="G154" s="42"/>
      <c r="H154" s="44"/>
      <c r="I154" s="44"/>
      <c r="J154" s="44"/>
      <c r="K154" s="44"/>
      <c r="L154" s="69" t="str">
        <f t="shared" si="6"/>
        <v/>
      </c>
      <c r="M154" s="50" t="str">
        <f t="shared" si="8"/>
        <v/>
      </c>
    </row>
    <row r="155" spans="1:13" x14ac:dyDescent="0.25">
      <c r="A155" s="37"/>
      <c r="B155" s="72" t="str">
        <f t="shared" si="7"/>
        <v/>
      </c>
      <c r="C155" s="39"/>
      <c r="D155" s="45"/>
      <c r="E155" s="44"/>
      <c r="F155" s="44"/>
      <c r="G155" s="42"/>
      <c r="H155" s="44"/>
      <c r="I155" s="44"/>
      <c r="J155" s="44"/>
      <c r="K155" s="44"/>
      <c r="L155" s="69" t="str">
        <f t="shared" si="6"/>
        <v/>
      </c>
      <c r="M155" s="50" t="str">
        <f t="shared" si="8"/>
        <v/>
      </c>
    </row>
    <row r="156" spans="1:13" x14ac:dyDescent="0.25">
      <c r="A156" s="37"/>
      <c r="B156" s="72" t="str">
        <f t="shared" si="7"/>
        <v/>
      </c>
      <c r="C156" s="39"/>
      <c r="D156" s="45"/>
      <c r="E156" s="44"/>
      <c r="F156" s="44"/>
      <c r="G156" s="42"/>
      <c r="H156" s="44"/>
      <c r="I156" s="44"/>
      <c r="J156" s="44"/>
      <c r="K156" s="44"/>
      <c r="L156" s="69" t="str">
        <f t="shared" si="6"/>
        <v/>
      </c>
      <c r="M156" s="50" t="str">
        <f t="shared" si="8"/>
        <v/>
      </c>
    </row>
    <row r="157" spans="1:13" x14ac:dyDescent="0.25">
      <c r="A157" s="37"/>
      <c r="B157" s="72" t="str">
        <f t="shared" si="7"/>
        <v/>
      </c>
      <c r="C157" s="39"/>
      <c r="D157" s="45"/>
      <c r="E157" s="44"/>
      <c r="F157" s="44"/>
      <c r="G157" s="42"/>
      <c r="H157" s="44"/>
      <c r="I157" s="44"/>
      <c r="J157" s="44"/>
      <c r="K157" s="44"/>
      <c r="L157" s="69" t="str">
        <f t="shared" si="6"/>
        <v/>
      </c>
      <c r="M157" s="50" t="str">
        <f t="shared" si="8"/>
        <v/>
      </c>
    </row>
    <row r="158" spans="1:13" x14ac:dyDescent="0.25">
      <c r="A158" s="37"/>
      <c r="B158" s="72" t="str">
        <f t="shared" si="7"/>
        <v/>
      </c>
      <c r="C158" s="39"/>
      <c r="D158" s="45"/>
      <c r="E158" s="44"/>
      <c r="F158" s="44"/>
      <c r="G158" s="42"/>
      <c r="H158" s="44"/>
      <c r="I158" s="44"/>
      <c r="J158" s="44"/>
      <c r="K158" s="44"/>
      <c r="L158" s="69" t="str">
        <f t="shared" si="6"/>
        <v/>
      </c>
      <c r="M158" s="50" t="str">
        <f t="shared" si="8"/>
        <v/>
      </c>
    </row>
    <row r="159" spans="1:13" x14ac:dyDescent="0.25">
      <c r="A159" s="37"/>
      <c r="B159" s="72" t="str">
        <f t="shared" si="7"/>
        <v/>
      </c>
      <c r="C159" s="39"/>
      <c r="D159" s="45"/>
      <c r="E159" s="44"/>
      <c r="F159" s="44"/>
      <c r="G159" s="42"/>
      <c r="H159" s="44"/>
      <c r="I159" s="44"/>
      <c r="J159" s="44"/>
      <c r="K159" s="44"/>
      <c r="L159" s="69" t="str">
        <f t="shared" si="6"/>
        <v/>
      </c>
      <c r="M159" s="50" t="str">
        <f t="shared" si="8"/>
        <v/>
      </c>
    </row>
    <row r="160" spans="1:13" x14ac:dyDescent="0.25">
      <c r="A160" s="37"/>
      <c r="B160" s="72" t="str">
        <f t="shared" si="7"/>
        <v/>
      </c>
      <c r="C160" s="39"/>
      <c r="D160" s="45"/>
      <c r="E160" s="44"/>
      <c r="F160" s="44"/>
      <c r="G160" s="42"/>
      <c r="H160" s="44"/>
      <c r="I160" s="44"/>
      <c r="J160" s="44"/>
      <c r="K160" s="44"/>
      <c r="L160" s="69" t="str">
        <f t="shared" si="6"/>
        <v/>
      </c>
      <c r="M160" s="50" t="str">
        <f t="shared" si="8"/>
        <v/>
      </c>
    </row>
  </sheetData>
  <sheetProtection algorithmName="SHA-512" hashValue="Col9QJKOISkjBFD/ad6WA28v7AnXUACYSstzgs6cCgcxRIL+ME0WwO9aP9bjRb5OGm/JvNWlbRQn/kY+JZRIJA==" saltValue="uNY8w/4Bi1Vzr8WHp5l6Lw==" spinCount="100000" sheet="1" selectLockedCells="1"/>
  <mergeCells count="1">
    <mergeCell ref="B8:E8"/>
  </mergeCells>
  <conditionalFormatting sqref="L3">
    <cfRule type="expression" dxfId="150" priority="6">
      <formula>N3&gt;0</formula>
    </cfRule>
  </conditionalFormatting>
  <conditionalFormatting sqref="M3">
    <cfRule type="expression" dxfId="149" priority="5">
      <formula>N3&gt;0</formula>
    </cfRule>
  </conditionalFormatting>
  <conditionalFormatting sqref="G11">
    <cfRule type="expression" dxfId="148" priority="4">
      <formula>L11="Erreur"</formula>
    </cfRule>
  </conditionalFormatting>
  <conditionalFormatting sqref="C11:K11">
    <cfRule type="expression" dxfId="147" priority="3">
      <formula>$L11="Erreur"</formula>
    </cfRule>
  </conditionalFormatting>
  <conditionalFormatting sqref="G12:G160">
    <cfRule type="expression" dxfId="146" priority="1">
      <formula>L12="Erreur"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L1" s="65" t="s">
        <v>705</v>
      </c>
      <c r="M1" s="66" t="s">
        <v>706</v>
      </c>
    </row>
    <row r="2" spans="1:14" ht="13.8" x14ac:dyDescent="0.25">
      <c r="A2" s="4" t="s">
        <v>306</v>
      </c>
      <c r="B2" s="2">
        <f>'TB000201'!B2</f>
        <v>0</v>
      </c>
      <c r="C2" s="21" t="s">
        <v>263</v>
      </c>
      <c r="D2" s="15">
        <f>'TB000201'!D2</f>
        <v>45657</v>
      </c>
    </row>
    <row r="3" spans="1:14" ht="31.8" x14ac:dyDescent="0.3">
      <c r="A3" s="4"/>
      <c r="B3" s="2"/>
      <c r="C3" s="21"/>
      <c r="D3" s="3"/>
      <c r="L3" s="67" t="str">
        <f>IF(N3&gt;0,"L","J")</f>
        <v>L</v>
      </c>
      <c r="M3" s="68"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0">
        <f>'TB001101'!H3</f>
        <v>189</v>
      </c>
    </row>
    <row r="4" spans="1:14" ht="13.8" x14ac:dyDescent="0.25">
      <c r="A4" s="4" t="s">
        <v>252</v>
      </c>
      <c r="B4" s="16">
        <f>'TB000201'!B4</f>
        <v>0</v>
      </c>
      <c r="C4" s="21"/>
      <c r="D4" s="25"/>
    </row>
    <row r="5" spans="1:14" ht="13.8" x14ac:dyDescent="0.25">
      <c r="A5" s="5" t="s">
        <v>307</v>
      </c>
      <c r="B5" s="12" t="str">
        <f>IF('TB000201'!D12="Remis",B7,IF('TB000201'!D12="Non remis",CONCATENATE(B7,"_unfiled"),""))</f>
        <v>TB.02.01</v>
      </c>
      <c r="C5" s="22"/>
      <c r="D5" s="18"/>
      <c r="F5" s="40"/>
    </row>
    <row r="7" spans="1:14" ht="13.8" x14ac:dyDescent="0.25">
      <c r="A7" s="7"/>
      <c r="B7" s="10" t="s">
        <v>610</v>
      </c>
    </row>
    <row r="8" spans="1:14" x14ac:dyDescent="0.25">
      <c r="B8" s="98" t="s">
        <v>809</v>
      </c>
      <c r="C8" s="99"/>
      <c r="D8" s="99"/>
      <c r="E8" s="99"/>
    </row>
    <row r="9" spans="1:14" x14ac:dyDescent="0.25">
      <c r="B9" s="14" t="s">
        <v>400</v>
      </c>
      <c r="C9" s="14" t="s">
        <v>461</v>
      </c>
      <c r="D9" s="14" t="s">
        <v>388</v>
      </c>
      <c r="E9" s="14" t="s">
        <v>459</v>
      </c>
      <c r="F9" s="14" t="s">
        <v>273</v>
      </c>
      <c r="G9" s="14" t="s">
        <v>250</v>
      </c>
      <c r="H9" s="14" t="s">
        <v>399</v>
      </c>
      <c r="I9" s="14" t="s">
        <v>240</v>
      </c>
      <c r="J9" s="14" t="s">
        <v>558</v>
      </c>
      <c r="K9" s="14" t="s">
        <v>557</v>
      </c>
    </row>
    <row r="10" spans="1:14" x14ac:dyDescent="0.25">
      <c r="B10" s="23" t="s">
        <v>183</v>
      </c>
      <c r="C10" s="23" t="s">
        <v>184</v>
      </c>
      <c r="D10" s="23" t="s">
        <v>185</v>
      </c>
      <c r="E10" s="23" t="s">
        <v>186</v>
      </c>
      <c r="F10" s="23" t="s">
        <v>187</v>
      </c>
      <c r="G10" s="23" t="s">
        <v>188</v>
      </c>
      <c r="H10" s="23" t="s">
        <v>189</v>
      </c>
      <c r="I10" s="23" t="s">
        <v>190</v>
      </c>
      <c r="J10" s="23" t="s">
        <v>191</v>
      </c>
      <c r="K10" s="23" t="s">
        <v>192</v>
      </c>
    </row>
    <row r="11" spans="1:14" x14ac:dyDescent="0.25">
      <c r="A11" s="6"/>
      <c r="B11" s="72" t="str">
        <f>IF(AND(C11&lt;&gt;"",D11&lt;&gt;"",E11&lt;&gt;"",F11&lt;&gt;"",G11&lt;&gt;"",H11&lt;&gt;"",I11&lt;&gt;"",J11&lt;&gt;"",K11&lt;&gt;""),1,"")</f>
        <v/>
      </c>
      <c r="C11" s="39"/>
      <c r="D11" s="45"/>
      <c r="E11" s="44"/>
      <c r="F11" s="44"/>
      <c r="G11" s="42"/>
      <c r="H11" s="44"/>
      <c r="I11" s="44"/>
      <c r="J11" s="44"/>
      <c r="K11" s="44"/>
      <c r="L11" s="69"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2" t="str">
        <f>IF(OR(C12&lt;&gt;"",D12&lt;&gt;"",E12&lt;&gt;"",F12&lt;&gt;"",G12&lt;&gt;"",H12&lt;&gt;"",I12&lt;&gt;"",J12&lt;&gt;"",K12&lt;&gt;""),B11+1,"")</f>
        <v/>
      </c>
      <c r="C12" s="39"/>
      <c r="D12" s="45"/>
      <c r="E12" s="44"/>
      <c r="F12" s="44"/>
      <c r="G12" s="42"/>
      <c r="H12" s="44"/>
      <c r="I12" s="44"/>
      <c r="J12" s="44"/>
      <c r="K12" s="44"/>
      <c r="L12" s="69" t="str">
        <f t="shared" ref="L12:L75" si="0">IF(M12&lt;&gt;"","Erreur","")</f>
        <v/>
      </c>
      <c r="M12" s="50" t="str">
        <f>IF(G12&gt;$D$2,"Format erroné ou date renseignée supérieure à la date d'échéance.","")</f>
        <v/>
      </c>
    </row>
    <row r="13" spans="1:14" x14ac:dyDescent="0.25">
      <c r="A13" s="37"/>
      <c r="B13" s="72" t="str">
        <f t="shared" ref="B13:B76" si="1">IF(OR(C13&lt;&gt;"",D13&lt;&gt;"",E13&lt;&gt;"",F13&lt;&gt;"",G13&lt;&gt;"",H13&lt;&gt;"",I13&lt;&gt;"",J13&lt;&gt;"",K13&lt;&gt;""),B12+1,"")</f>
        <v/>
      </c>
      <c r="C13" s="39"/>
      <c r="D13" s="45"/>
      <c r="E13" s="44"/>
      <c r="F13" s="44"/>
      <c r="G13" s="42"/>
      <c r="H13" s="44"/>
      <c r="I13" s="44"/>
      <c r="J13" s="44"/>
      <c r="K13" s="44"/>
      <c r="L13" s="69" t="str">
        <f t="shared" si="0"/>
        <v/>
      </c>
      <c r="M13" s="50" t="str">
        <f t="shared" ref="M13:M76" si="2">IF(G13&gt;$D$2,"Format erroné ou date renseignée supérieure à la date d'échéance.","")</f>
        <v/>
      </c>
    </row>
    <row r="14" spans="1:14" x14ac:dyDescent="0.25">
      <c r="A14" s="37"/>
      <c r="B14" s="72" t="str">
        <f t="shared" si="1"/>
        <v/>
      </c>
      <c r="C14" s="39"/>
      <c r="D14" s="45"/>
      <c r="E14" s="44"/>
      <c r="F14" s="44"/>
      <c r="G14" s="42"/>
      <c r="H14" s="44"/>
      <c r="I14" s="44"/>
      <c r="J14" s="44"/>
      <c r="K14" s="44"/>
      <c r="L14" s="69" t="str">
        <f t="shared" si="0"/>
        <v/>
      </c>
      <c r="M14" s="50" t="str">
        <f t="shared" si="2"/>
        <v/>
      </c>
    </row>
    <row r="15" spans="1:14" x14ac:dyDescent="0.25">
      <c r="A15" s="37"/>
      <c r="B15" s="72" t="str">
        <f t="shared" si="1"/>
        <v/>
      </c>
      <c r="C15" s="39"/>
      <c r="D15" s="45"/>
      <c r="E15" s="44"/>
      <c r="F15" s="44"/>
      <c r="G15" s="42"/>
      <c r="H15" s="44"/>
      <c r="I15" s="44"/>
      <c r="J15" s="44"/>
      <c r="K15" s="44"/>
      <c r="L15" s="69" t="str">
        <f t="shared" si="0"/>
        <v/>
      </c>
      <c r="M15" s="50" t="str">
        <f t="shared" si="2"/>
        <v/>
      </c>
    </row>
    <row r="16" spans="1:14" x14ac:dyDescent="0.25">
      <c r="A16" s="37"/>
      <c r="B16" s="72" t="str">
        <f t="shared" si="1"/>
        <v/>
      </c>
      <c r="C16" s="39"/>
      <c r="D16" s="45"/>
      <c r="E16" s="44"/>
      <c r="F16" s="44"/>
      <c r="G16" s="42"/>
      <c r="H16" s="44"/>
      <c r="I16" s="44"/>
      <c r="J16" s="44"/>
      <c r="K16" s="44"/>
      <c r="L16" s="69" t="str">
        <f t="shared" si="0"/>
        <v/>
      </c>
      <c r="M16" s="50" t="str">
        <f t="shared" si="2"/>
        <v/>
      </c>
    </row>
    <row r="17" spans="1:13" x14ac:dyDescent="0.25">
      <c r="A17" s="37"/>
      <c r="B17" s="72" t="str">
        <f t="shared" si="1"/>
        <v/>
      </c>
      <c r="C17" s="39"/>
      <c r="D17" s="45"/>
      <c r="E17" s="44"/>
      <c r="F17" s="44"/>
      <c r="G17" s="42"/>
      <c r="H17" s="44"/>
      <c r="I17" s="44"/>
      <c r="J17" s="44"/>
      <c r="K17" s="44"/>
      <c r="L17" s="69" t="str">
        <f t="shared" si="0"/>
        <v/>
      </c>
      <c r="M17" s="50" t="str">
        <f t="shared" si="2"/>
        <v/>
      </c>
    </row>
    <row r="18" spans="1:13" x14ac:dyDescent="0.25">
      <c r="A18" s="37"/>
      <c r="B18" s="72" t="str">
        <f t="shared" si="1"/>
        <v/>
      </c>
      <c r="C18" s="39"/>
      <c r="D18" s="45"/>
      <c r="E18" s="44"/>
      <c r="F18" s="44"/>
      <c r="G18" s="42"/>
      <c r="H18" s="44"/>
      <c r="I18" s="44"/>
      <c r="J18" s="44"/>
      <c r="K18" s="44"/>
      <c r="L18" s="69" t="str">
        <f t="shared" si="0"/>
        <v/>
      </c>
      <c r="M18" s="50" t="str">
        <f t="shared" si="2"/>
        <v/>
      </c>
    </row>
    <row r="19" spans="1:13" x14ac:dyDescent="0.25">
      <c r="A19" s="37"/>
      <c r="B19" s="72" t="str">
        <f t="shared" si="1"/>
        <v/>
      </c>
      <c r="C19" s="39"/>
      <c r="D19" s="45"/>
      <c r="E19" s="44"/>
      <c r="F19" s="44"/>
      <c r="G19" s="42"/>
      <c r="H19" s="44"/>
      <c r="I19" s="44"/>
      <c r="J19" s="44"/>
      <c r="K19" s="44"/>
      <c r="L19" s="69" t="str">
        <f t="shared" si="0"/>
        <v/>
      </c>
      <c r="M19" s="50" t="str">
        <f t="shared" si="2"/>
        <v/>
      </c>
    </row>
    <row r="20" spans="1:13" x14ac:dyDescent="0.25">
      <c r="A20" s="37"/>
      <c r="B20" s="72" t="str">
        <f t="shared" si="1"/>
        <v/>
      </c>
      <c r="C20" s="39"/>
      <c r="D20" s="45"/>
      <c r="E20" s="44"/>
      <c r="F20" s="44"/>
      <c r="G20" s="42"/>
      <c r="H20" s="44"/>
      <c r="I20" s="44"/>
      <c r="J20" s="44"/>
      <c r="K20" s="44"/>
      <c r="L20" s="69" t="str">
        <f t="shared" si="0"/>
        <v/>
      </c>
      <c r="M20" s="50" t="str">
        <f t="shared" si="2"/>
        <v/>
      </c>
    </row>
    <row r="21" spans="1:13" x14ac:dyDescent="0.25">
      <c r="A21" s="37"/>
      <c r="B21" s="72" t="str">
        <f t="shared" si="1"/>
        <v/>
      </c>
      <c r="C21" s="39"/>
      <c r="D21" s="45"/>
      <c r="E21" s="44"/>
      <c r="F21" s="44"/>
      <c r="G21" s="42"/>
      <c r="H21" s="44"/>
      <c r="I21" s="44"/>
      <c r="J21" s="44"/>
      <c r="K21" s="44"/>
      <c r="L21" s="69" t="str">
        <f t="shared" si="0"/>
        <v/>
      </c>
      <c r="M21" s="50" t="str">
        <f t="shared" si="2"/>
        <v/>
      </c>
    </row>
    <row r="22" spans="1:13" x14ac:dyDescent="0.25">
      <c r="A22" s="37"/>
      <c r="B22" s="72" t="str">
        <f t="shared" si="1"/>
        <v/>
      </c>
      <c r="C22" s="39"/>
      <c r="D22" s="45"/>
      <c r="E22" s="44"/>
      <c r="F22" s="44"/>
      <c r="G22" s="42"/>
      <c r="H22" s="44"/>
      <c r="I22" s="44"/>
      <c r="J22" s="44"/>
      <c r="K22" s="44"/>
      <c r="L22" s="69" t="str">
        <f t="shared" si="0"/>
        <v/>
      </c>
      <c r="M22" s="50" t="str">
        <f t="shared" si="2"/>
        <v/>
      </c>
    </row>
    <row r="23" spans="1:13" x14ac:dyDescent="0.25">
      <c r="A23" s="37"/>
      <c r="B23" s="72" t="str">
        <f t="shared" si="1"/>
        <v/>
      </c>
      <c r="C23" s="39"/>
      <c r="D23" s="45"/>
      <c r="E23" s="44"/>
      <c r="F23" s="44"/>
      <c r="G23" s="42"/>
      <c r="H23" s="44"/>
      <c r="I23" s="44"/>
      <c r="J23" s="44"/>
      <c r="K23" s="44"/>
      <c r="L23" s="69" t="str">
        <f t="shared" si="0"/>
        <v/>
      </c>
      <c r="M23" s="50" t="str">
        <f t="shared" si="2"/>
        <v/>
      </c>
    </row>
    <row r="24" spans="1:13" x14ac:dyDescent="0.25">
      <c r="A24" s="37"/>
      <c r="B24" s="72" t="str">
        <f t="shared" si="1"/>
        <v/>
      </c>
      <c r="C24" s="39"/>
      <c r="D24" s="45"/>
      <c r="E24" s="44"/>
      <c r="F24" s="44"/>
      <c r="G24" s="42"/>
      <c r="H24" s="44"/>
      <c r="I24" s="44"/>
      <c r="J24" s="44"/>
      <c r="K24" s="44"/>
      <c r="L24" s="69" t="str">
        <f t="shared" si="0"/>
        <v/>
      </c>
      <c r="M24" s="50" t="str">
        <f t="shared" si="2"/>
        <v/>
      </c>
    </row>
    <row r="25" spans="1:13" x14ac:dyDescent="0.25">
      <c r="A25" s="37"/>
      <c r="B25" s="72" t="str">
        <f t="shared" si="1"/>
        <v/>
      </c>
      <c r="C25" s="39"/>
      <c r="D25" s="45"/>
      <c r="E25" s="44"/>
      <c r="F25" s="44"/>
      <c r="G25" s="42"/>
      <c r="H25" s="44"/>
      <c r="I25" s="44"/>
      <c r="J25" s="44"/>
      <c r="K25" s="44"/>
      <c r="L25" s="69" t="str">
        <f t="shared" si="0"/>
        <v/>
      </c>
      <c r="M25" s="50" t="str">
        <f t="shared" si="2"/>
        <v/>
      </c>
    </row>
    <row r="26" spans="1:13" x14ac:dyDescent="0.25">
      <c r="A26" s="37"/>
      <c r="B26" s="72" t="str">
        <f t="shared" si="1"/>
        <v/>
      </c>
      <c r="C26" s="39"/>
      <c r="D26" s="45"/>
      <c r="E26" s="44"/>
      <c r="F26" s="44"/>
      <c r="G26" s="42"/>
      <c r="H26" s="44"/>
      <c r="I26" s="44"/>
      <c r="J26" s="44"/>
      <c r="K26" s="44"/>
      <c r="L26" s="69" t="str">
        <f t="shared" si="0"/>
        <v/>
      </c>
      <c r="M26" s="50" t="str">
        <f t="shared" si="2"/>
        <v/>
      </c>
    </row>
    <row r="27" spans="1:13" x14ac:dyDescent="0.25">
      <c r="A27" s="37"/>
      <c r="B27" s="72" t="str">
        <f t="shared" si="1"/>
        <v/>
      </c>
      <c r="C27" s="39"/>
      <c r="D27" s="45"/>
      <c r="E27" s="44"/>
      <c r="F27" s="44"/>
      <c r="G27" s="42"/>
      <c r="H27" s="44"/>
      <c r="I27" s="44"/>
      <c r="J27" s="44"/>
      <c r="K27" s="44"/>
      <c r="L27" s="69" t="str">
        <f t="shared" si="0"/>
        <v/>
      </c>
      <c r="M27" s="50" t="str">
        <f t="shared" si="2"/>
        <v/>
      </c>
    </row>
    <row r="28" spans="1:13" x14ac:dyDescent="0.25">
      <c r="A28" s="37"/>
      <c r="B28" s="72" t="str">
        <f t="shared" si="1"/>
        <v/>
      </c>
      <c r="C28" s="39"/>
      <c r="D28" s="45"/>
      <c r="E28" s="44"/>
      <c r="F28" s="44"/>
      <c r="G28" s="42"/>
      <c r="H28" s="44"/>
      <c r="I28" s="44"/>
      <c r="J28" s="44"/>
      <c r="K28" s="44"/>
      <c r="L28" s="69" t="str">
        <f t="shared" si="0"/>
        <v/>
      </c>
      <c r="M28" s="50" t="str">
        <f t="shared" si="2"/>
        <v/>
      </c>
    </row>
    <row r="29" spans="1:13" x14ac:dyDescent="0.25">
      <c r="A29" s="37"/>
      <c r="B29" s="72" t="str">
        <f t="shared" si="1"/>
        <v/>
      </c>
      <c r="C29" s="39"/>
      <c r="D29" s="45"/>
      <c r="E29" s="44"/>
      <c r="F29" s="44"/>
      <c r="G29" s="42"/>
      <c r="H29" s="44"/>
      <c r="I29" s="44"/>
      <c r="J29" s="44"/>
      <c r="K29" s="44"/>
      <c r="L29" s="69" t="str">
        <f t="shared" si="0"/>
        <v/>
      </c>
      <c r="M29" s="50" t="str">
        <f t="shared" si="2"/>
        <v/>
      </c>
    </row>
    <row r="30" spans="1:13" x14ac:dyDescent="0.25">
      <c r="A30" s="37"/>
      <c r="B30" s="72" t="str">
        <f t="shared" si="1"/>
        <v/>
      </c>
      <c r="C30" s="39"/>
      <c r="D30" s="45"/>
      <c r="E30" s="44"/>
      <c r="F30" s="44"/>
      <c r="G30" s="42"/>
      <c r="H30" s="44"/>
      <c r="I30" s="44"/>
      <c r="J30" s="44"/>
      <c r="K30" s="44"/>
      <c r="L30" s="69" t="str">
        <f t="shared" si="0"/>
        <v/>
      </c>
      <c r="M30" s="50" t="str">
        <f t="shared" si="2"/>
        <v/>
      </c>
    </row>
    <row r="31" spans="1:13" x14ac:dyDescent="0.25">
      <c r="A31" s="37"/>
      <c r="B31" s="72" t="str">
        <f t="shared" si="1"/>
        <v/>
      </c>
      <c r="C31" s="39"/>
      <c r="D31" s="45"/>
      <c r="E31" s="44"/>
      <c r="F31" s="44"/>
      <c r="G31" s="42"/>
      <c r="H31" s="44"/>
      <c r="I31" s="44"/>
      <c r="J31" s="44"/>
      <c r="K31" s="44"/>
      <c r="L31" s="69" t="str">
        <f t="shared" si="0"/>
        <v/>
      </c>
      <c r="M31" s="50" t="str">
        <f t="shared" si="2"/>
        <v/>
      </c>
    </row>
    <row r="32" spans="1:13" x14ac:dyDescent="0.25">
      <c r="A32" s="37"/>
      <c r="B32" s="72" t="str">
        <f t="shared" si="1"/>
        <v/>
      </c>
      <c r="C32" s="39"/>
      <c r="D32" s="45"/>
      <c r="E32" s="44"/>
      <c r="F32" s="44"/>
      <c r="G32" s="42"/>
      <c r="H32" s="44"/>
      <c r="I32" s="44"/>
      <c r="J32" s="44"/>
      <c r="K32" s="44"/>
      <c r="L32" s="69" t="str">
        <f t="shared" si="0"/>
        <v/>
      </c>
      <c r="M32" s="50" t="str">
        <f t="shared" si="2"/>
        <v/>
      </c>
    </row>
    <row r="33" spans="1:13" x14ac:dyDescent="0.25">
      <c r="A33" s="37"/>
      <c r="B33" s="72" t="str">
        <f t="shared" si="1"/>
        <v/>
      </c>
      <c r="C33" s="39"/>
      <c r="D33" s="45"/>
      <c r="E33" s="44"/>
      <c r="F33" s="44"/>
      <c r="G33" s="42"/>
      <c r="H33" s="44"/>
      <c r="I33" s="44"/>
      <c r="J33" s="44"/>
      <c r="K33" s="44"/>
      <c r="L33" s="69" t="str">
        <f t="shared" si="0"/>
        <v/>
      </c>
      <c r="M33" s="50" t="str">
        <f t="shared" si="2"/>
        <v/>
      </c>
    </row>
    <row r="34" spans="1:13" x14ac:dyDescent="0.25">
      <c r="A34" s="37"/>
      <c r="B34" s="72" t="str">
        <f t="shared" si="1"/>
        <v/>
      </c>
      <c r="C34" s="39"/>
      <c r="D34" s="45"/>
      <c r="E34" s="44"/>
      <c r="F34" s="44"/>
      <c r="G34" s="42"/>
      <c r="H34" s="44"/>
      <c r="I34" s="44"/>
      <c r="J34" s="44"/>
      <c r="K34" s="44"/>
      <c r="L34" s="69" t="str">
        <f t="shared" si="0"/>
        <v/>
      </c>
      <c r="M34" s="50" t="str">
        <f t="shared" si="2"/>
        <v/>
      </c>
    </row>
    <row r="35" spans="1:13" x14ac:dyDescent="0.25">
      <c r="A35" s="37"/>
      <c r="B35" s="72" t="str">
        <f t="shared" si="1"/>
        <v/>
      </c>
      <c r="C35" s="39"/>
      <c r="D35" s="45"/>
      <c r="E35" s="44"/>
      <c r="F35" s="44"/>
      <c r="G35" s="42"/>
      <c r="H35" s="44"/>
      <c r="I35" s="44"/>
      <c r="J35" s="44"/>
      <c r="K35" s="44"/>
      <c r="L35" s="69" t="str">
        <f t="shared" si="0"/>
        <v/>
      </c>
      <c r="M35" s="50" t="str">
        <f t="shared" si="2"/>
        <v/>
      </c>
    </row>
    <row r="36" spans="1:13" x14ac:dyDescent="0.25">
      <c r="A36" s="37"/>
      <c r="B36" s="72" t="str">
        <f t="shared" si="1"/>
        <v/>
      </c>
      <c r="C36" s="39"/>
      <c r="D36" s="45"/>
      <c r="E36" s="44"/>
      <c r="F36" s="44"/>
      <c r="G36" s="42"/>
      <c r="H36" s="44"/>
      <c r="I36" s="44"/>
      <c r="J36" s="44"/>
      <c r="K36" s="44"/>
      <c r="L36" s="69" t="str">
        <f t="shared" si="0"/>
        <v/>
      </c>
      <c r="M36" s="50" t="str">
        <f t="shared" si="2"/>
        <v/>
      </c>
    </row>
    <row r="37" spans="1:13" x14ac:dyDescent="0.25">
      <c r="A37" s="37"/>
      <c r="B37" s="72" t="str">
        <f t="shared" si="1"/>
        <v/>
      </c>
      <c r="C37" s="39"/>
      <c r="D37" s="45"/>
      <c r="E37" s="44"/>
      <c r="F37" s="44"/>
      <c r="G37" s="42"/>
      <c r="H37" s="44"/>
      <c r="I37" s="44"/>
      <c r="J37" s="44"/>
      <c r="K37" s="44"/>
      <c r="L37" s="69" t="str">
        <f t="shared" si="0"/>
        <v/>
      </c>
      <c r="M37" s="50" t="str">
        <f t="shared" si="2"/>
        <v/>
      </c>
    </row>
    <row r="38" spans="1:13" x14ac:dyDescent="0.25">
      <c r="A38" s="37"/>
      <c r="B38" s="72" t="str">
        <f t="shared" si="1"/>
        <v/>
      </c>
      <c r="C38" s="39"/>
      <c r="D38" s="45"/>
      <c r="E38" s="44"/>
      <c r="F38" s="44"/>
      <c r="G38" s="42"/>
      <c r="H38" s="44"/>
      <c r="I38" s="44"/>
      <c r="J38" s="44"/>
      <c r="K38" s="44"/>
      <c r="L38" s="69" t="str">
        <f t="shared" si="0"/>
        <v/>
      </c>
      <c r="M38" s="50" t="str">
        <f t="shared" si="2"/>
        <v/>
      </c>
    </row>
    <row r="39" spans="1:13" x14ac:dyDescent="0.25">
      <c r="A39" s="37"/>
      <c r="B39" s="72" t="str">
        <f t="shared" si="1"/>
        <v/>
      </c>
      <c r="C39" s="39"/>
      <c r="D39" s="45"/>
      <c r="E39" s="44"/>
      <c r="F39" s="44"/>
      <c r="G39" s="42"/>
      <c r="H39" s="44"/>
      <c r="I39" s="44"/>
      <c r="J39" s="44"/>
      <c r="K39" s="44"/>
      <c r="L39" s="69" t="str">
        <f t="shared" si="0"/>
        <v/>
      </c>
      <c r="M39" s="50" t="str">
        <f t="shared" si="2"/>
        <v/>
      </c>
    </row>
    <row r="40" spans="1:13" x14ac:dyDescent="0.25">
      <c r="A40" s="37"/>
      <c r="B40" s="72" t="str">
        <f t="shared" si="1"/>
        <v/>
      </c>
      <c r="C40" s="39"/>
      <c r="D40" s="45"/>
      <c r="E40" s="44"/>
      <c r="F40" s="44"/>
      <c r="G40" s="42"/>
      <c r="H40" s="44"/>
      <c r="I40" s="44"/>
      <c r="J40" s="44"/>
      <c r="K40" s="44"/>
      <c r="L40" s="69" t="str">
        <f t="shared" si="0"/>
        <v/>
      </c>
      <c r="M40" s="50" t="str">
        <f t="shared" si="2"/>
        <v/>
      </c>
    </row>
    <row r="41" spans="1:13" x14ac:dyDescent="0.25">
      <c r="A41" s="37"/>
      <c r="B41" s="72" t="str">
        <f t="shared" si="1"/>
        <v/>
      </c>
      <c r="C41" s="39"/>
      <c r="D41" s="45"/>
      <c r="E41" s="44"/>
      <c r="F41" s="44"/>
      <c r="G41" s="42"/>
      <c r="H41" s="44"/>
      <c r="I41" s="44"/>
      <c r="J41" s="44"/>
      <c r="K41" s="44"/>
      <c r="L41" s="69" t="str">
        <f t="shared" si="0"/>
        <v/>
      </c>
      <c r="M41" s="50" t="str">
        <f t="shared" si="2"/>
        <v/>
      </c>
    </row>
    <row r="42" spans="1:13" x14ac:dyDescent="0.25">
      <c r="A42" s="37"/>
      <c r="B42" s="72" t="str">
        <f t="shared" si="1"/>
        <v/>
      </c>
      <c r="C42" s="39"/>
      <c r="D42" s="45"/>
      <c r="E42" s="44"/>
      <c r="F42" s="44"/>
      <c r="G42" s="42"/>
      <c r="H42" s="44"/>
      <c r="I42" s="44"/>
      <c r="J42" s="44"/>
      <c r="K42" s="44"/>
      <c r="L42" s="69" t="str">
        <f t="shared" si="0"/>
        <v/>
      </c>
      <c r="M42" s="50" t="str">
        <f t="shared" si="2"/>
        <v/>
      </c>
    </row>
    <row r="43" spans="1:13" x14ac:dyDescent="0.25">
      <c r="A43" s="37"/>
      <c r="B43" s="72" t="str">
        <f t="shared" si="1"/>
        <v/>
      </c>
      <c r="C43" s="39"/>
      <c r="D43" s="45"/>
      <c r="E43" s="44"/>
      <c r="F43" s="44"/>
      <c r="G43" s="42"/>
      <c r="H43" s="44"/>
      <c r="I43" s="44"/>
      <c r="J43" s="44"/>
      <c r="K43" s="44"/>
      <c r="L43" s="69" t="str">
        <f t="shared" si="0"/>
        <v/>
      </c>
      <c r="M43" s="50" t="str">
        <f t="shared" si="2"/>
        <v/>
      </c>
    </row>
    <row r="44" spans="1:13" x14ac:dyDescent="0.25">
      <c r="A44" s="37"/>
      <c r="B44" s="72" t="str">
        <f t="shared" si="1"/>
        <v/>
      </c>
      <c r="C44" s="39"/>
      <c r="D44" s="45"/>
      <c r="E44" s="44"/>
      <c r="F44" s="44"/>
      <c r="G44" s="42"/>
      <c r="H44" s="44"/>
      <c r="I44" s="44"/>
      <c r="J44" s="44"/>
      <c r="K44" s="44"/>
      <c r="L44" s="69" t="str">
        <f t="shared" si="0"/>
        <v/>
      </c>
      <c r="M44" s="50" t="str">
        <f t="shared" si="2"/>
        <v/>
      </c>
    </row>
    <row r="45" spans="1:13" x14ac:dyDescent="0.25">
      <c r="A45" s="37"/>
      <c r="B45" s="72" t="str">
        <f t="shared" si="1"/>
        <v/>
      </c>
      <c r="C45" s="39"/>
      <c r="D45" s="45"/>
      <c r="E45" s="44"/>
      <c r="F45" s="44"/>
      <c r="G45" s="42"/>
      <c r="H45" s="44"/>
      <c r="I45" s="44"/>
      <c r="J45" s="44"/>
      <c r="K45" s="44"/>
      <c r="L45" s="69" t="str">
        <f t="shared" si="0"/>
        <v/>
      </c>
      <c r="M45" s="50" t="str">
        <f t="shared" si="2"/>
        <v/>
      </c>
    </row>
    <row r="46" spans="1:13" x14ac:dyDescent="0.25">
      <c r="A46" s="37"/>
      <c r="B46" s="72" t="str">
        <f t="shared" si="1"/>
        <v/>
      </c>
      <c r="C46" s="39"/>
      <c r="D46" s="45"/>
      <c r="E46" s="44"/>
      <c r="F46" s="44"/>
      <c r="G46" s="42"/>
      <c r="H46" s="44"/>
      <c r="I46" s="44"/>
      <c r="J46" s="44"/>
      <c r="K46" s="44"/>
      <c r="L46" s="69" t="str">
        <f t="shared" si="0"/>
        <v/>
      </c>
      <c r="M46" s="50" t="str">
        <f t="shared" si="2"/>
        <v/>
      </c>
    </row>
    <row r="47" spans="1:13" x14ac:dyDescent="0.25">
      <c r="A47" s="37"/>
      <c r="B47" s="72" t="str">
        <f t="shared" si="1"/>
        <v/>
      </c>
      <c r="C47" s="39"/>
      <c r="D47" s="45"/>
      <c r="E47" s="44"/>
      <c r="F47" s="44"/>
      <c r="G47" s="42"/>
      <c r="H47" s="44"/>
      <c r="I47" s="44"/>
      <c r="J47" s="44"/>
      <c r="K47" s="44"/>
      <c r="L47" s="69" t="str">
        <f t="shared" si="0"/>
        <v/>
      </c>
      <c r="M47" s="50" t="str">
        <f t="shared" si="2"/>
        <v/>
      </c>
    </row>
    <row r="48" spans="1:13" x14ac:dyDescent="0.25">
      <c r="A48" s="37"/>
      <c r="B48" s="72" t="str">
        <f t="shared" si="1"/>
        <v/>
      </c>
      <c r="C48" s="39"/>
      <c r="D48" s="45"/>
      <c r="E48" s="44"/>
      <c r="F48" s="44"/>
      <c r="G48" s="42"/>
      <c r="H48" s="44"/>
      <c r="I48" s="44"/>
      <c r="J48" s="44"/>
      <c r="K48" s="44"/>
      <c r="L48" s="69" t="str">
        <f t="shared" si="0"/>
        <v/>
      </c>
      <c r="M48" s="50" t="str">
        <f t="shared" si="2"/>
        <v/>
      </c>
    </row>
    <row r="49" spans="1:13" x14ac:dyDescent="0.25">
      <c r="A49" s="37"/>
      <c r="B49" s="72" t="str">
        <f t="shared" si="1"/>
        <v/>
      </c>
      <c r="C49" s="39"/>
      <c r="D49" s="45"/>
      <c r="E49" s="44"/>
      <c r="F49" s="44"/>
      <c r="G49" s="42"/>
      <c r="H49" s="44"/>
      <c r="I49" s="44"/>
      <c r="J49" s="44"/>
      <c r="K49" s="44"/>
      <c r="L49" s="69" t="str">
        <f t="shared" si="0"/>
        <v/>
      </c>
      <c r="M49" s="50" t="str">
        <f t="shared" si="2"/>
        <v/>
      </c>
    </row>
    <row r="50" spans="1:13" x14ac:dyDescent="0.25">
      <c r="A50" s="37"/>
      <c r="B50" s="72" t="str">
        <f t="shared" si="1"/>
        <v/>
      </c>
      <c r="C50" s="39"/>
      <c r="D50" s="45"/>
      <c r="E50" s="44"/>
      <c r="F50" s="44"/>
      <c r="G50" s="42"/>
      <c r="H50" s="44"/>
      <c r="I50" s="44"/>
      <c r="J50" s="44"/>
      <c r="K50" s="44"/>
      <c r="L50" s="69" t="str">
        <f t="shared" si="0"/>
        <v/>
      </c>
      <c r="M50" s="50" t="str">
        <f t="shared" si="2"/>
        <v/>
      </c>
    </row>
    <row r="51" spans="1:13" x14ac:dyDescent="0.25">
      <c r="A51" s="37"/>
      <c r="B51" s="72" t="str">
        <f t="shared" si="1"/>
        <v/>
      </c>
      <c r="C51" s="39"/>
      <c r="D51" s="45"/>
      <c r="E51" s="44"/>
      <c r="F51" s="44"/>
      <c r="G51" s="42"/>
      <c r="H51" s="44"/>
      <c r="I51" s="44"/>
      <c r="J51" s="44"/>
      <c r="K51" s="44"/>
      <c r="L51" s="69" t="str">
        <f t="shared" si="0"/>
        <v/>
      </c>
      <c r="M51" s="50" t="str">
        <f t="shared" si="2"/>
        <v/>
      </c>
    </row>
    <row r="52" spans="1:13" x14ac:dyDescent="0.25">
      <c r="A52" s="37"/>
      <c r="B52" s="72" t="str">
        <f t="shared" si="1"/>
        <v/>
      </c>
      <c r="C52" s="39"/>
      <c r="D52" s="45"/>
      <c r="E52" s="44"/>
      <c r="F52" s="44"/>
      <c r="G52" s="42"/>
      <c r="H52" s="44"/>
      <c r="I52" s="44"/>
      <c r="J52" s="44"/>
      <c r="K52" s="44"/>
      <c r="L52" s="69" t="str">
        <f t="shared" si="0"/>
        <v/>
      </c>
      <c r="M52" s="50" t="str">
        <f t="shared" si="2"/>
        <v/>
      </c>
    </row>
    <row r="53" spans="1:13" x14ac:dyDescent="0.25">
      <c r="A53" s="37"/>
      <c r="B53" s="72" t="str">
        <f t="shared" si="1"/>
        <v/>
      </c>
      <c r="C53" s="39"/>
      <c r="D53" s="45"/>
      <c r="E53" s="44"/>
      <c r="F53" s="44"/>
      <c r="G53" s="42"/>
      <c r="H53" s="44"/>
      <c r="I53" s="44"/>
      <c r="J53" s="44"/>
      <c r="K53" s="44"/>
      <c r="L53" s="69" t="str">
        <f t="shared" si="0"/>
        <v/>
      </c>
      <c r="M53" s="50" t="str">
        <f t="shared" si="2"/>
        <v/>
      </c>
    </row>
    <row r="54" spans="1:13" x14ac:dyDescent="0.25">
      <c r="A54" s="37"/>
      <c r="B54" s="72" t="str">
        <f t="shared" si="1"/>
        <v/>
      </c>
      <c r="C54" s="39"/>
      <c r="D54" s="45"/>
      <c r="E54" s="44"/>
      <c r="F54" s="44"/>
      <c r="G54" s="42"/>
      <c r="H54" s="44"/>
      <c r="I54" s="44"/>
      <c r="J54" s="44"/>
      <c r="K54" s="44"/>
      <c r="L54" s="69" t="str">
        <f t="shared" si="0"/>
        <v/>
      </c>
      <c r="M54" s="50" t="str">
        <f t="shared" si="2"/>
        <v/>
      </c>
    </row>
    <row r="55" spans="1:13" x14ac:dyDescent="0.25">
      <c r="A55" s="37"/>
      <c r="B55" s="72" t="str">
        <f t="shared" si="1"/>
        <v/>
      </c>
      <c r="C55" s="39"/>
      <c r="D55" s="45"/>
      <c r="E55" s="44"/>
      <c r="F55" s="44"/>
      <c r="G55" s="42"/>
      <c r="H55" s="44"/>
      <c r="I55" s="44"/>
      <c r="J55" s="44"/>
      <c r="K55" s="44"/>
      <c r="L55" s="69" t="str">
        <f t="shared" si="0"/>
        <v/>
      </c>
      <c r="M55" s="50" t="str">
        <f t="shared" si="2"/>
        <v/>
      </c>
    </row>
    <row r="56" spans="1:13" x14ac:dyDescent="0.25">
      <c r="A56" s="37"/>
      <c r="B56" s="72" t="str">
        <f t="shared" si="1"/>
        <v/>
      </c>
      <c r="C56" s="39"/>
      <c r="D56" s="45"/>
      <c r="E56" s="44"/>
      <c r="F56" s="44"/>
      <c r="G56" s="42"/>
      <c r="H56" s="44"/>
      <c r="I56" s="44"/>
      <c r="J56" s="44"/>
      <c r="K56" s="44"/>
      <c r="L56" s="69" t="str">
        <f t="shared" si="0"/>
        <v/>
      </c>
      <c r="M56" s="50" t="str">
        <f t="shared" si="2"/>
        <v/>
      </c>
    </row>
    <row r="57" spans="1:13" x14ac:dyDescent="0.25">
      <c r="A57" s="37"/>
      <c r="B57" s="72" t="str">
        <f t="shared" si="1"/>
        <v/>
      </c>
      <c r="C57" s="39"/>
      <c r="D57" s="45"/>
      <c r="E57" s="44"/>
      <c r="F57" s="44"/>
      <c r="G57" s="42"/>
      <c r="H57" s="44"/>
      <c r="I57" s="44"/>
      <c r="J57" s="44"/>
      <c r="K57" s="44"/>
      <c r="L57" s="69" t="str">
        <f t="shared" si="0"/>
        <v/>
      </c>
      <c r="M57" s="50" t="str">
        <f t="shared" si="2"/>
        <v/>
      </c>
    </row>
    <row r="58" spans="1:13" x14ac:dyDescent="0.25">
      <c r="A58" s="37"/>
      <c r="B58" s="72" t="str">
        <f t="shared" si="1"/>
        <v/>
      </c>
      <c r="C58" s="39"/>
      <c r="D58" s="45"/>
      <c r="E58" s="44"/>
      <c r="F58" s="44"/>
      <c r="G58" s="42"/>
      <c r="H58" s="44"/>
      <c r="I58" s="44"/>
      <c r="J58" s="44"/>
      <c r="K58" s="44"/>
      <c r="L58" s="69" t="str">
        <f t="shared" si="0"/>
        <v/>
      </c>
      <c r="M58" s="50" t="str">
        <f t="shared" si="2"/>
        <v/>
      </c>
    </row>
    <row r="59" spans="1:13" x14ac:dyDescent="0.25">
      <c r="A59" s="37"/>
      <c r="B59" s="72" t="str">
        <f t="shared" si="1"/>
        <v/>
      </c>
      <c r="C59" s="39"/>
      <c r="D59" s="45"/>
      <c r="E59" s="44"/>
      <c r="F59" s="44"/>
      <c r="G59" s="42"/>
      <c r="H59" s="44"/>
      <c r="I59" s="44"/>
      <c r="J59" s="44"/>
      <c r="K59" s="44"/>
      <c r="L59" s="69" t="str">
        <f t="shared" si="0"/>
        <v/>
      </c>
      <c r="M59" s="50" t="str">
        <f t="shared" si="2"/>
        <v/>
      </c>
    </row>
    <row r="60" spans="1:13" x14ac:dyDescent="0.25">
      <c r="A60" s="37"/>
      <c r="B60" s="72" t="str">
        <f t="shared" si="1"/>
        <v/>
      </c>
      <c r="C60" s="39"/>
      <c r="D60" s="45"/>
      <c r="E60" s="44"/>
      <c r="F60" s="44"/>
      <c r="G60" s="42"/>
      <c r="H60" s="44"/>
      <c r="I60" s="44"/>
      <c r="J60" s="44"/>
      <c r="K60" s="44"/>
      <c r="L60" s="69" t="str">
        <f t="shared" si="0"/>
        <v/>
      </c>
      <c r="M60" s="50" t="str">
        <f t="shared" si="2"/>
        <v/>
      </c>
    </row>
    <row r="61" spans="1:13" x14ac:dyDescent="0.25">
      <c r="A61" s="37"/>
      <c r="B61" s="72" t="str">
        <f t="shared" si="1"/>
        <v/>
      </c>
      <c r="C61" s="39"/>
      <c r="D61" s="45"/>
      <c r="E61" s="44"/>
      <c r="F61" s="44"/>
      <c r="G61" s="42"/>
      <c r="H61" s="44"/>
      <c r="I61" s="44"/>
      <c r="J61" s="44"/>
      <c r="K61" s="44"/>
      <c r="L61" s="69" t="str">
        <f t="shared" si="0"/>
        <v/>
      </c>
      <c r="M61" s="50" t="str">
        <f t="shared" si="2"/>
        <v/>
      </c>
    </row>
    <row r="62" spans="1:13" x14ac:dyDescent="0.25">
      <c r="A62" s="37"/>
      <c r="B62" s="72" t="str">
        <f t="shared" si="1"/>
        <v/>
      </c>
      <c r="C62" s="39"/>
      <c r="D62" s="45"/>
      <c r="E62" s="44"/>
      <c r="F62" s="44"/>
      <c r="G62" s="42"/>
      <c r="H62" s="44"/>
      <c r="I62" s="44"/>
      <c r="J62" s="44"/>
      <c r="K62" s="44"/>
      <c r="L62" s="69" t="str">
        <f t="shared" si="0"/>
        <v/>
      </c>
      <c r="M62" s="50" t="str">
        <f t="shared" si="2"/>
        <v/>
      </c>
    </row>
    <row r="63" spans="1:13" x14ac:dyDescent="0.25">
      <c r="A63" s="37"/>
      <c r="B63" s="72" t="str">
        <f t="shared" si="1"/>
        <v/>
      </c>
      <c r="C63" s="39"/>
      <c r="D63" s="45"/>
      <c r="E63" s="44"/>
      <c r="F63" s="44"/>
      <c r="G63" s="42"/>
      <c r="H63" s="44"/>
      <c r="I63" s="44"/>
      <c r="J63" s="44"/>
      <c r="K63" s="44"/>
      <c r="L63" s="69" t="str">
        <f t="shared" si="0"/>
        <v/>
      </c>
      <c r="M63" s="50" t="str">
        <f t="shared" si="2"/>
        <v/>
      </c>
    </row>
    <row r="64" spans="1:13" x14ac:dyDescent="0.25">
      <c r="A64" s="37"/>
      <c r="B64" s="72" t="str">
        <f t="shared" si="1"/>
        <v/>
      </c>
      <c r="C64" s="39"/>
      <c r="D64" s="45"/>
      <c r="E64" s="44"/>
      <c r="F64" s="44"/>
      <c r="G64" s="42"/>
      <c r="H64" s="44"/>
      <c r="I64" s="44"/>
      <c r="J64" s="44"/>
      <c r="K64" s="44"/>
      <c r="L64" s="69" t="str">
        <f t="shared" si="0"/>
        <v/>
      </c>
      <c r="M64" s="50" t="str">
        <f t="shared" si="2"/>
        <v/>
      </c>
    </row>
    <row r="65" spans="1:13" x14ac:dyDescent="0.25">
      <c r="A65" s="37"/>
      <c r="B65" s="72" t="str">
        <f t="shared" si="1"/>
        <v/>
      </c>
      <c r="C65" s="39"/>
      <c r="D65" s="45"/>
      <c r="E65" s="44"/>
      <c r="F65" s="44"/>
      <c r="G65" s="42"/>
      <c r="H65" s="44"/>
      <c r="I65" s="44"/>
      <c r="J65" s="44"/>
      <c r="K65" s="44"/>
      <c r="L65" s="69" t="str">
        <f t="shared" si="0"/>
        <v/>
      </c>
      <c r="M65" s="50" t="str">
        <f t="shared" si="2"/>
        <v/>
      </c>
    </row>
    <row r="66" spans="1:13" x14ac:dyDescent="0.25">
      <c r="A66" s="37"/>
      <c r="B66" s="72" t="str">
        <f t="shared" si="1"/>
        <v/>
      </c>
      <c r="C66" s="39"/>
      <c r="D66" s="45"/>
      <c r="E66" s="44"/>
      <c r="F66" s="44"/>
      <c r="G66" s="42"/>
      <c r="H66" s="44"/>
      <c r="I66" s="44"/>
      <c r="J66" s="44"/>
      <c r="K66" s="44"/>
      <c r="L66" s="69" t="str">
        <f t="shared" si="0"/>
        <v/>
      </c>
      <c r="M66" s="50" t="str">
        <f t="shared" si="2"/>
        <v/>
      </c>
    </row>
    <row r="67" spans="1:13" x14ac:dyDescent="0.25">
      <c r="A67" s="37"/>
      <c r="B67" s="72" t="str">
        <f t="shared" si="1"/>
        <v/>
      </c>
      <c r="C67" s="39"/>
      <c r="D67" s="45"/>
      <c r="E67" s="44"/>
      <c r="F67" s="44"/>
      <c r="G67" s="42"/>
      <c r="H67" s="44"/>
      <c r="I67" s="44"/>
      <c r="J67" s="44"/>
      <c r="K67" s="44"/>
      <c r="L67" s="69" t="str">
        <f t="shared" si="0"/>
        <v/>
      </c>
      <c r="M67" s="50" t="str">
        <f t="shared" si="2"/>
        <v/>
      </c>
    </row>
    <row r="68" spans="1:13" x14ac:dyDescent="0.25">
      <c r="A68" s="37"/>
      <c r="B68" s="72" t="str">
        <f t="shared" si="1"/>
        <v/>
      </c>
      <c r="C68" s="39"/>
      <c r="D68" s="45"/>
      <c r="E68" s="44"/>
      <c r="F68" s="44"/>
      <c r="G68" s="42"/>
      <c r="H68" s="44"/>
      <c r="I68" s="44"/>
      <c r="J68" s="44"/>
      <c r="K68" s="44"/>
      <c r="L68" s="69" t="str">
        <f t="shared" si="0"/>
        <v/>
      </c>
      <c r="M68" s="50" t="str">
        <f t="shared" si="2"/>
        <v/>
      </c>
    </row>
    <row r="69" spans="1:13" x14ac:dyDescent="0.25">
      <c r="A69" s="37"/>
      <c r="B69" s="72" t="str">
        <f t="shared" si="1"/>
        <v/>
      </c>
      <c r="C69" s="39"/>
      <c r="D69" s="45"/>
      <c r="E69" s="44"/>
      <c r="F69" s="44"/>
      <c r="G69" s="42"/>
      <c r="H69" s="44"/>
      <c r="I69" s="44"/>
      <c r="J69" s="44"/>
      <c r="K69" s="44"/>
      <c r="L69" s="69" t="str">
        <f t="shared" si="0"/>
        <v/>
      </c>
      <c r="M69" s="50" t="str">
        <f t="shared" si="2"/>
        <v/>
      </c>
    </row>
    <row r="70" spans="1:13" x14ac:dyDescent="0.25">
      <c r="A70" s="37"/>
      <c r="B70" s="72" t="str">
        <f t="shared" si="1"/>
        <v/>
      </c>
      <c r="C70" s="39"/>
      <c r="D70" s="45"/>
      <c r="E70" s="44"/>
      <c r="F70" s="44"/>
      <c r="G70" s="42"/>
      <c r="H70" s="44"/>
      <c r="I70" s="44"/>
      <c r="J70" s="44"/>
      <c r="K70" s="44"/>
      <c r="L70" s="69" t="str">
        <f t="shared" si="0"/>
        <v/>
      </c>
      <c r="M70" s="50" t="str">
        <f t="shared" si="2"/>
        <v/>
      </c>
    </row>
    <row r="71" spans="1:13" x14ac:dyDescent="0.25">
      <c r="A71" s="37"/>
      <c r="B71" s="72" t="str">
        <f t="shared" si="1"/>
        <v/>
      </c>
      <c r="C71" s="39"/>
      <c r="D71" s="45"/>
      <c r="E71" s="44"/>
      <c r="F71" s="44"/>
      <c r="G71" s="42"/>
      <c r="H71" s="44"/>
      <c r="I71" s="44"/>
      <c r="J71" s="44"/>
      <c r="K71" s="44"/>
      <c r="L71" s="69" t="str">
        <f t="shared" si="0"/>
        <v/>
      </c>
      <c r="M71" s="50" t="str">
        <f t="shared" si="2"/>
        <v/>
      </c>
    </row>
    <row r="72" spans="1:13" x14ac:dyDescent="0.25">
      <c r="A72" s="37"/>
      <c r="B72" s="72" t="str">
        <f t="shared" si="1"/>
        <v/>
      </c>
      <c r="C72" s="39"/>
      <c r="D72" s="45"/>
      <c r="E72" s="44"/>
      <c r="F72" s="44"/>
      <c r="G72" s="42"/>
      <c r="H72" s="44"/>
      <c r="I72" s="44"/>
      <c r="J72" s="44"/>
      <c r="K72" s="44"/>
      <c r="L72" s="69" t="str">
        <f t="shared" si="0"/>
        <v/>
      </c>
      <c r="M72" s="50" t="str">
        <f t="shared" si="2"/>
        <v/>
      </c>
    </row>
    <row r="73" spans="1:13" x14ac:dyDescent="0.25">
      <c r="A73" s="37"/>
      <c r="B73" s="72" t="str">
        <f t="shared" si="1"/>
        <v/>
      </c>
      <c r="C73" s="39"/>
      <c r="D73" s="45"/>
      <c r="E73" s="44"/>
      <c r="F73" s="44"/>
      <c r="G73" s="42"/>
      <c r="H73" s="44"/>
      <c r="I73" s="44"/>
      <c r="J73" s="44"/>
      <c r="K73" s="44"/>
      <c r="L73" s="69" t="str">
        <f t="shared" si="0"/>
        <v/>
      </c>
      <c r="M73" s="50" t="str">
        <f t="shared" si="2"/>
        <v/>
      </c>
    </row>
    <row r="74" spans="1:13" x14ac:dyDescent="0.25">
      <c r="A74" s="37"/>
      <c r="B74" s="72" t="str">
        <f t="shared" si="1"/>
        <v/>
      </c>
      <c r="C74" s="39"/>
      <c r="D74" s="45"/>
      <c r="E74" s="44"/>
      <c r="F74" s="44"/>
      <c r="G74" s="42"/>
      <c r="H74" s="44"/>
      <c r="I74" s="44"/>
      <c r="J74" s="44"/>
      <c r="K74" s="44"/>
      <c r="L74" s="69" t="str">
        <f t="shared" si="0"/>
        <v/>
      </c>
      <c r="M74" s="50" t="str">
        <f t="shared" si="2"/>
        <v/>
      </c>
    </row>
    <row r="75" spans="1:13" x14ac:dyDescent="0.25">
      <c r="A75" s="37"/>
      <c r="B75" s="72" t="str">
        <f t="shared" si="1"/>
        <v/>
      </c>
      <c r="C75" s="39"/>
      <c r="D75" s="45"/>
      <c r="E75" s="44"/>
      <c r="F75" s="44"/>
      <c r="G75" s="42"/>
      <c r="H75" s="44"/>
      <c r="I75" s="44"/>
      <c r="J75" s="44"/>
      <c r="K75" s="44"/>
      <c r="L75" s="69" t="str">
        <f t="shared" si="0"/>
        <v/>
      </c>
      <c r="M75" s="50" t="str">
        <f t="shared" si="2"/>
        <v/>
      </c>
    </row>
    <row r="76" spans="1:13" x14ac:dyDescent="0.25">
      <c r="A76" s="37"/>
      <c r="B76" s="72" t="str">
        <f t="shared" si="1"/>
        <v/>
      </c>
      <c r="C76" s="39"/>
      <c r="D76" s="45"/>
      <c r="E76" s="44"/>
      <c r="F76" s="44"/>
      <c r="G76" s="42"/>
      <c r="H76" s="44"/>
      <c r="I76" s="44"/>
      <c r="J76" s="44"/>
      <c r="K76" s="44"/>
      <c r="L76" s="69" t="str">
        <f t="shared" ref="L76:L139" si="3">IF(M76&lt;&gt;"","Erreur","")</f>
        <v/>
      </c>
      <c r="M76" s="50" t="str">
        <f t="shared" si="2"/>
        <v/>
      </c>
    </row>
    <row r="77" spans="1:13" x14ac:dyDescent="0.25">
      <c r="A77" s="37"/>
      <c r="B77" s="72" t="str">
        <f t="shared" ref="B77:B140" si="4">IF(OR(C77&lt;&gt;"",D77&lt;&gt;"",E77&lt;&gt;"",F77&lt;&gt;"",G77&lt;&gt;"",H77&lt;&gt;"",I77&lt;&gt;"",J77&lt;&gt;"",K77&lt;&gt;""),B76+1,"")</f>
        <v/>
      </c>
      <c r="C77" s="39"/>
      <c r="D77" s="45"/>
      <c r="E77" s="44"/>
      <c r="F77" s="44"/>
      <c r="G77" s="42"/>
      <c r="H77" s="44"/>
      <c r="I77" s="44"/>
      <c r="J77" s="44"/>
      <c r="K77" s="44"/>
      <c r="L77" s="69" t="str">
        <f t="shared" si="3"/>
        <v/>
      </c>
      <c r="M77" s="50" t="str">
        <f t="shared" ref="M77:M140" si="5">IF(G77&gt;$D$2,"Format erroné ou date renseignée supérieure à la date d'échéance.","")</f>
        <v/>
      </c>
    </row>
    <row r="78" spans="1:13" x14ac:dyDescent="0.25">
      <c r="A78" s="37"/>
      <c r="B78" s="72" t="str">
        <f t="shared" si="4"/>
        <v/>
      </c>
      <c r="C78" s="39"/>
      <c r="D78" s="45"/>
      <c r="E78" s="44"/>
      <c r="F78" s="44"/>
      <c r="G78" s="42"/>
      <c r="H78" s="44"/>
      <c r="I78" s="44"/>
      <c r="J78" s="44"/>
      <c r="K78" s="44"/>
      <c r="L78" s="69" t="str">
        <f t="shared" si="3"/>
        <v/>
      </c>
      <c r="M78" s="50" t="str">
        <f t="shared" si="5"/>
        <v/>
      </c>
    </row>
    <row r="79" spans="1:13" x14ac:dyDescent="0.25">
      <c r="A79" s="37"/>
      <c r="B79" s="72" t="str">
        <f t="shared" si="4"/>
        <v/>
      </c>
      <c r="C79" s="39"/>
      <c r="D79" s="45"/>
      <c r="E79" s="44"/>
      <c r="F79" s="44"/>
      <c r="G79" s="42"/>
      <c r="H79" s="44"/>
      <c r="I79" s="44"/>
      <c r="J79" s="44"/>
      <c r="K79" s="44"/>
      <c r="L79" s="69" t="str">
        <f t="shared" si="3"/>
        <v/>
      </c>
      <c r="M79" s="50" t="str">
        <f t="shared" si="5"/>
        <v/>
      </c>
    </row>
    <row r="80" spans="1:13" x14ac:dyDescent="0.25">
      <c r="A80" s="37"/>
      <c r="B80" s="72" t="str">
        <f t="shared" si="4"/>
        <v/>
      </c>
      <c r="C80" s="39"/>
      <c r="D80" s="45"/>
      <c r="E80" s="44"/>
      <c r="F80" s="44"/>
      <c r="G80" s="42"/>
      <c r="H80" s="44"/>
      <c r="I80" s="44"/>
      <c r="J80" s="44"/>
      <c r="K80" s="44"/>
      <c r="L80" s="69" t="str">
        <f t="shared" si="3"/>
        <v/>
      </c>
      <c r="M80" s="50" t="str">
        <f t="shared" si="5"/>
        <v/>
      </c>
    </row>
    <row r="81" spans="1:13" x14ac:dyDescent="0.25">
      <c r="A81" s="37"/>
      <c r="B81" s="72" t="str">
        <f t="shared" si="4"/>
        <v/>
      </c>
      <c r="C81" s="39"/>
      <c r="D81" s="45"/>
      <c r="E81" s="44"/>
      <c r="F81" s="44"/>
      <c r="G81" s="42"/>
      <c r="H81" s="44"/>
      <c r="I81" s="44"/>
      <c r="J81" s="44"/>
      <c r="K81" s="44"/>
      <c r="L81" s="69" t="str">
        <f t="shared" si="3"/>
        <v/>
      </c>
      <c r="M81" s="50" t="str">
        <f t="shared" si="5"/>
        <v/>
      </c>
    </row>
    <row r="82" spans="1:13" x14ac:dyDescent="0.25">
      <c r="A82" s="37"/>
      <c r="B82" s="72" t="str">
        <f t="shared" si="4"/>
        <v/>
      </c>
      <c r="C82" s="39"/>
      <c r="D82" s="45"/>
      <c r="E82" s="44"/>
      <c r="F82" s="44"/>
      <c r="G82" s="42"/>
      <c r="H82" s="44"/>
      <c r="I82" s="44"/>
      <c r="J82" s="44"/>
      <c r="K82" s="44"/>
      <c r="L82" s="69" t="str">
        <f t="shared" si="3"/>
        <v/>
      </c>
      <c r="M82" s="50" t="str">
        <f t="shared" si="5"/>
        <v/>
      </c>
    </row>
    <row r="83" spans="1:13" x14ac:dyDescent="0.25">
      <c r="A83" s="37"/>
      <c r="B83" s="72" t="str">
        <f t="shared" si="4"/>
        <v/>
      </c>
      <c r="C83" s="39"/>
      <c r="D83" s="45"/>
      <c r="E83" s="44"/>
      <c r="F83" s="44"/>
      <c r="G83" s="42"/>
      <c r="H83" s="44"/>
      <c r="I83" s="44"/>
      <c r="J83" s="44"/>
      <c r="K83" s="44"/>
      <c r="L83" s="69" t="str">
        <f t="shared" si="3"/>
        <v/>
      </c>
      <c r="M83" s="50" t="str">
        <f t="shared" si="5"/>
        <v/>
      </c>
    </row>
    <row r="84" spans="1:13" x14ac:dyDescent="0.25">
      <c r="A84" s="37"/>
      <c r="B84" s="72" t="str">
        <f t="shared" si="4"/>
        <v/>
      </c>
      <c r="C84" s="39"/>
      <c r="D84" s="45"/>
      <c r="E84" s="44"/>
      <c r="F84" s="44"/>
      <c r="G84" s="42"/>
      <c r="H84" s="44"/>
      <c r="I84" s="44"/>
      <c r="J84" s="44"/>
      <c r="K84" s="44"/>
      <c r="L84" s="69" t="str">
        <f t="shared" si="3"/>
        <v/>
      </c>
      <c r="M84" s="50" t="str">
        <f t="shared" si="5"/>
        <v/>
      </c>
    </row>
    <row r="85" spans="1:13" x14ac:dyDescent="0.25">
      <c r="A85" s="37"/>
      <c r="B85" s="72" t="str">
        <f t="shared" si="4"/>
        <v/>
      </c>
      <c r="C85" s="39"/>
      <c r="D85" s="45"/>
      <c r="E85" s="44"/>
      <c r="F85" s="44"/>
      <c r="G85" s="42"/>
      <c r="H85" s="44"/>
      <c r="I85" s="44"/>
      <c r="J85" s="44"/>
      <c r="K85" s="44"/>
      <c r="L85" s="69" t="str">
        <f t="shared" si="3"/>
        <v/>
      </c>
      <c r="M85" s="50" t="str">
        <f t="shared" si="5"/>
        <v/>
      </c>
    </row>
    <row r="86" spans="1:13" x14ac:dyDescent="0.25">
      <c r="A86" s="37"/>
      <c r="B86" s="72" t="str">
        <f t="shared" si="4"/>
        <v/>
      </c>
      <c r="C86" s="39"/>
      <c r="D86" s="45"/>
      <c r="E86" s="44"/>
      <c r="F86" s="44"/>
      <c r="G86" s="42"/>
      <c r="H86" s="44"/>
      <c r="I86" s="44"/>
      <c r="J86" s="44"/>
      <c r="K86" s="44"/>
      <c r="L86" s="69" t="str">
        <f t="shared" si="3"/>
        <v/>
      </c>
      <c r="M86" s="50" t="str">
        <f t="shared" si="5"/>
        <v/>
      </c>
    </row>
    <row r="87" spans="1:13" x14ac:dyDescent="0.25">
      <c r="A87" s="37"/>
      <c r="B87" s="72" t="str">
        <f t="shared" si="4"/>
        <v/>
      </c>
      <c r="C87" s="39"/>
      <c r="D87" s="45"/>
      <c r="E87" s="44"/>
      <c r="F87" s="44"/>
      <c r="G87" s="42"/>
      <c r="H87" s="44"/>
      <c r="I87" s="44"/>
      <c r="J87" s="44"/>
      <c r="K87" s="44"/>
      <c r="L87" s="69" t="str">
        <f t="shared" si="3"/>
        <v/>
      </c>
      <c r="M87" s="50" t="str">
        <f t="shared" si="5"/>
        <v/>
      </c>
    </row>
    <row r="88" spans="1:13" x14ac:dyDescent="0.25">
      <c r="A88" s="37"/>
      <c r="B88" s="72" t="str">
        <f t="shared" si="4"/>
        <v/>
      </c>
      <c r="C88" s="39"/>
      <c r="D88" s="45"/>
      <c r="E88" s="44"/>
      <c r="F88" s="44"/>
      <c r="G88" s="42"/>
      <c r="H88" s="44"/>
      <c r="I88" s="44"/>
      <c r="J88" s="44"/>
      <c r="K88" s="44"/>
      <c r="L88" s="69" t="str">
        <f t="shared" si="3"/>
        <v/>
      </c>
      <c r="M88" s="50" t="str">
        <f t="shared" si="5"/>
        <v/>
      </c>
    </row>
    <row r="89" spans="1:13" x14ac:dyDescent="0.25">
      <c r="A89" s="37"/>
      <c r="B89" s="72" t="str">
        <f t="shared" si="4"/>
        <v/>
      </c>
      <c r="C89" s="39"/>
      <c r="D89" s="45"/>
      <c r="E89" s="44"/>
      <c r="F89" s="44"/>
      <c r="G89" s="42"/>
      <c r="H89" s="44"/>
      <c r="I89" s="44"/>
      <c r="J89" s="44"/>
      <c r="K89" s="44"/>
      <c r="L89" s="69" t="str">
        <f t="shared" si="3"/>
        <v/>
      </c>
      <c r="M89" s="50" t="str">
        <f t="shared" si="5"/>
        <v/>
      </c>
    </row>
    <row r="90" spans="1:13" x14ac:dyDescent="0.25">
      <c r="A90" s="37"/>
      <c r="B90" s="72" t="str">
        <f t="shared" si="4"/>
        <v/>
      </c>
      <c r="C90" s="39"/>
      <c r="D90" s="45"/>
      <c r="E90" s="44"/>
      <c r="F90" s="44"/>
      <c r="G90" s="42"/>
      <c r="H90" s="44"/>
      <c r="I90" s="44"/>
      <c r="J90" s="44"/>
      <c r="K90" s="44"/>
      <c r="L90" s="69" t="str">
        <f t="shared" si="3"/>
        <v/>
      </c>
      <c r="M90" s="50" t="str">
        <f t="shared" si="5"/>
        <v/>
      </c>
    </row>
    <row r="91" spans="1:13" x14ac:dyDescent="0.25">
      <c r="A91" s="37"/>
      <c r="B91" s="72" t="str">
        <f t="shared" si="4"/>
        <v/>
      </c>
      <c r="C91" s="39"/>
      <c r="D91" s="45"/>
      <c r="E91" s="44"/>
      <c r="F91" s="44"/>
      <c r="G91" s="42"/>
      <c r="H91" s="44"/>
      <c r="I91" s="44"/>
      <c r="J91" s="44"/>
      <c r="K91" s="44"/>
      <c r="L91" s="69" t="str">
        <f t="shared" si="3"/>
        <v/>
      </c>
      <c r="M91" s="50" t="str">
        <f t="shared" si="5"/>
        <v/>
      </c>
    </row>
    <row r="92" spans="1:13" x14ac:dyDescent="0.25">
      <c r="A92" s="37"/>
      <c r="B92" s="72" t="str">
        <f t="shared" si="4"/>
        <v/>
      </c>
      <c r="C92" s="39"/>
      <c r="D92" s="45"/>
      <c r="E92" s="44"/>
      <c r="F92" s="44"/>
      <c r="G92" s="42"/>
      <c r="H92" s="44"/>
      <c r="I92" s="44"/>
      <c r="J92" s="44"/>
      <c r="K92" s="44"/>
      <c r="L92" s="69" t="str">
        <f t="shared" si="3"/>
        <v/>
      </c>
      <c r="M92" s="50" t="str">
        <f t="shared" si="5"/>
        <v/>
      </c>
    </row>
    <row r="93" spans="1:13" x14ac:dyDescent="0.25">
      <c r="A93" s="37"/>
      <c r="B93" s="72" t="str">
        <f t="shared" si="4"/>
        <v/>
      </c>
      <c r="C93" s="39"/>
      <c r="D93" s="45"/>
      <c r="E93" s="44"/>
      <c r="F93" s="44"/>
      <c r="G93" s="42"/>
      <c r="H93" s="44"/>
      <c r="I93" s="44"/>
      <c r="J93" s="44"/>
      <c r="K93" s="44"/>
      <c r="L93" s="69" t="str">
        <f t="shared" si="3"/>
        <v/>
      </c>
      <c r="M93" s="50" t="str">
        <f t="shared" si="5"/>
        <v/>
      </c>
    </row>
    <row r="94" spans="1:13" x14ac:dyDescent="0.25">
      <c r="A94" s="37"/>
      <c r="B94" s="72" t="str">
        <f t="shared" si="4"/>
        <v/>
      </c>
      <c r="C94" s="39"/>
      <c r="D94" s="45"/>
      <c r="E94" s="44"/>
      <c r="F94" s="44"/>
      <c r="G94" s="42"/>
      <c r="H94" s="44"/>
      <c r="I94" s="44"/>
      <c r="J94" s="44"/>
      <c r="K94" s="44"/>
      <c r="L94" s="69" t="str">
        <f t="shared" si="3"/>
        <v/>
      </c>
      <c r="M94" s="50" t="str">
        <f t="shared" si="5"/>
        <v/>
      </c>
    </row>
    <row r="95" spans="1:13" x14ac:dyDescent="0.25">
      <c r="A95" s="37"/>
      <c r="B95" s="72" t="str">
        <f t="shared" si="4"/>
        <v/>
      </c>
      <c r="C95" s="39"/>
      <c r="D95" s="45"/>
      <c r="E95" s="44"/>
      <c r="F95" s="44"/>
      <c r="G95" s="42"/>
      <c r="H95" s="44"/>
      <c r="I95" s="44"/>
      <c r="J95" s="44"/>
      <c r="K95" s="44"/>
      <c r="L95" s="69" t="str">
        <f t="shared" si="3"/>
        <v/>
      </c>
      <c r="M95" s="50" t="str">
        <f t="shared" si="5"/>
        <v/>
      </c>
    </row>
    <row r="96" spans="1:13" x14ac:dyDescent="0.25">
      <c r="A96" s="37"/>
      <c r="B96" s="72" t="str">
        <f t="shared" si="4"/>
        <v/>
      </c>
      <c r="C96" s="39"/>
      <c r="D96" s="45"/>
      <c r="E96" s="44"/>
      <c r="F96" s="44"/>
      <c r="G96" s="42"/>
      <c r="H96" s="44"/>
      <c r="I96" s="44"/>
      <c r="J96" s="44"/>
      <c r="K96" s="44"/>
      <c r="L96" s="69" t="str">
        <f t="shared" si="3"/>
        <v/>
      </c>
      <c r="M96" s="50" t="str">
        <f t="shared" si="5"/>
        <v/>
      </c>
    </row>
    <row r="97" spans="1:13" x14ac:dyDescent="0.25">
      <c r="A97" s="37"/>
      <c r="B97" s="72" t="str">
        <f t="shared" si="4"/>
        <v/>
      </c>
      <c r="C97" s="39"/>
      <c r="D97" s="45"/>
      <c r="E97" s="44"/>
      <c r="F97" s="44"/>
      <c r="G97" s="42"/>
      <c r="H97" s="44"/>
      <c r="I97" s="44"/>
      <c r="J97" s="44"/>
      <c r="K97" s="44"/>
      <c r="L97" s="69" t="str">
        <f t="shared" si="3"/>
        <v/>
      </c>
      <c r="M97" s="50" t="str">
        <f t="shared" si="5"/>
        <v/>
      </c>
    </row>
    <row r="98" spans="1:13" x14ac:dyDescent="0.25">
      <c r="A98" s="37"/>
      <c r="B98" s="72" t="str">
        <f t="shared" si="4"/>
        <v/>
      </c>
      <c r="C98" s="39"/>
      <c r="D98" s="45"/>
      <c r="E98" s="44"/>
      <c r="F98" s="44"/>
      <c r="G98" s="42"/>
      <c r="H98" s="44"/>
      <c r="I98" s="44"/>
      <c r="J98" s="44"/>
      <c r="K98" s="44"/>
      <c r="L98" s="69" t="str">
        <f t="shared" si="3"/>
        <v/>
      </c>
      <c r="M98" s="50" t="str">
        <f t="shared" si="5"/>
        <v/>
      </c>
    </row>
    <row r="99" spans="1:13" x14ac:dyDescent="0.25">
      <c r="A99" s="37"/>
      <c r="B99" s="72" t="str">
        <f t="shared" si="4"/>
        <v/>
      </c>
      <c r="C99" s="39"/>
      <c r="D99" s="45"/>
      <c r="E99" s="44"/>
      <c r="F99" s="44"/>
      <c r="G99" s="42"/>
      <c r="H99" s="44"/>
      <c r="I99" s="44"/>
      <c r="J99" s="44"/>
      <c r="K99" s="44"/>
      <c r="L99" s="69" t="str">
        <f t="shared" si="3"/>
        <v/>
      </c>
      <c r="M99" s="50" t="str">
        <f t="shared" si="5"/>
        <v/>
      </c>
    </row>
    <row r="100" spans="1:13" x14ac:dyDescent="0.25">
      <c r="A100" s="37"/>
      <c r="B100" s="72" t="str">
        <f t="shared" si="4"/>
        <v/>
      </c>
      <c r="C100" s="39"/>
      <c r="D100" s="45"/>
      <c r="E100" s="44"/>
      <c r="F100" s="44"/>
      <c r="G100" s="42"/>
      <c r="H100" s="44"/>
      <c r="I100" s="44"/>
      <c r="J100" s="44"/>
      <c r="K100" s="44"/>
      <c r="L100" s="69" t="str">
        <f t="shared" si="3"/>
        <v/>
      </c>
      <c r="M100" s="50" t="str">
        <f t="shared" si="5"/>
        <v/>
      </c>
    </row>
    <row r="101" spans="1:13" x14ac:dyDescent="0.25">
      <c r="A101" s="37"/>
      <c r="B101" s="72" t="str">
        <f t="shared" si="4"/>
        <v/>
      </c>
      <c r="C101" s="39"/>
      <c r="D101" s="45"/>
      <c r="E101" s="44"/>
      <c r="F101" s="44"/>
      <c r="G101" s="42"/>
      <c r="H101" s="44"/>
      <c r="I101" s="44"/>
      <c r="J101" s="44"/>
      <c r="K101" s="44"/>
      <c r="L101" s="69" t="str">
        <f t="shared" si="3"/>
        <v/>
      </c>
      <c r="M101" s="50" t="str">
        <f t="shared" si="5"/>
        <v/>
      </c>
    </row>
    <row r="102" spans="1:13" x14ac:dyDescent="0.25">
      <c r="A102" s="37"/>
      <c r="B102" s="72" t="str">
        <f t="shared" si="4"/>
        <v/>
      </c>
      <c r="C102" s="39"/>
      <c r="D102" s="45"/>
      <c r="E102" s="44"/>
      <c r="F102" s="44"/>
      <c r="G102" s="42"/>
      <c r="H102" s="44"/>
      <c r="I102" s="44"/>
      <c r="J102" s="44"/>
      <c r="K102" s="44"/>
      <c r="L102" s="69" t="str">
        <f t="shared" si="3"/>
        <v/>
      </c>
      <c r="M102" s="50" t="str">
        <f t="shared" si="5"/>
        <v/>
      </c>
    </row>
    <row r="103" spans="1:13" x14ac:dyDescent="0.25">
      <c r="A103" s="37"/>
      <c r="B103" s="72" t="str">
        <f t="shared" si="4"/>
        <v/>
      </c>
      <c r="C103" s="39"/>
      <c r="D103" s="45"/>
      <c r="E103" s="44"/>
      <c r="F103" s="44"/>
      <c r="G103" s="42"/>
      <c r="H103" s="44"/>
      <c r="I103" s="44"/>
      <c r="J103" s="44"/>
      <c r="K103" s="44"/>
      <c r="L103" s="69" t="str">
        <f t="shared" si="3"/>
        <v/>
      </c>
      <c r="M103" s="50" t="str">
        <f t="shared" si="5"/>
        <v/>
      </c>
    </row>
    <row r="104" spans="1:13" x14ac:dyDescent="0.25">
      <c r="A104" s="37"/>
      <c r="B104" s="72" t="str">
        <f t="shared" si="4"/>
        <v/>
      </c>
      <c r="C104" s="39"/>
      <c r="D104" s="45"/>
      <c r="E104" s="44"/>
      <c r="F104" s="44"/>
      <c r="G104" s="42"/>
      <c r="H104" s="44"/>
      <c r="I104" s="44"/>
      <c r="J104" s="44"/>
      <c r="K104" s="44"/>
      <c r="L104" s="69" t="str">
        <f t="shared" si="3"/>
        <v/>
      </c>
      <c r="M104" s="50" t="str">
        <f t="shared" si="5"/>
        <v/>
      </c>
    </row>
    <row r="105" spans="1:13" x14ac:dyDescent="0.25">
      <c r="A105" s="37"/>
      <c r="B105" s="72" t="str">
        <f t="shared" si="4"/>
        <v/>
      </c>
      <c r="C105" s="39"/>
      <c r="D105" s="45"/>
      <c r="E105" s="44"/>
      <c r="F105" s="44"/>
      <c r="G105" s="42"/>
      <c r="H105" s="44"/>
      <c r="I105" s="44"/>
      <c r="J105" s="44"/>
      <c r="K105" s="44"/>
      <c r="L105" s="69" t="str">
        <f t="shared" si="3"/>
        <v/>
      </c>
      <c r="M105" s="50" t="str">
        <f t="shared" si="5"/>
        <v/>
      </c>
    </row>
    <row r="106" spans="1:13" x14ac:dyDescent="0.25">
      <c r="A106" s="37"/>
      <c r="B106" s="72" t="str">
        <f t="shared" si="4"/>
        <v/>
      </c>
      <c r="C106" s="39"/>
      <c r="D106" s="45"/>
      <c r="E106" s="44"/>
      <c r="F106" s="44"/>
      <c r="G106" s="42"/>
      <c r="H106" s="44"/>
      <c r="I106" s="44"/>
      <c r="J106" s="44"/>
      <c r="K106" s="44"/>
      <c r="L106" s="69" t="str">
        <f t="shared" si="3"/>
        <v/>
      </c>
      <c r="M106" s="50" t="str">
        <f t="shared" si="5"/>
        <v/>
      </c>
    </row>
    <row r="107" spans="1:13" x14ac:dyDescent="0.25">
      <c r="A107" s="37"/>
      <c r="B107" s="72" t="str">
        <f t="shared" si="4"/>
        <v/>
      </c>
      <c r="C107" s="39"/>
      <c r="D107" s="45"/>
      <c r="E107" s="44"/>
      <c r="F107" s="44"/>
      <c r="G107" s="42"/>
      <c r="H107" s="44"/>
      <c r="I107" s="44"/>
      <c r="J107" s="44"/>
      <c r="K107" s="44"/>
      <c r="L107" s="69" t="str">
        <f t="shared" si="3"/>
        <v/>
      </c>
      <c r="M107" s="50" t="str">
        <f t="shared" si="5"/>
        <v/>
      </c>
    </row>
    <row r="108" spans="1:13" x14ac:dyDescent="0.25">
      <c r="A108" s="37"/>
      <c r="B108" s="72" t="str">
        <f t="shared" si="4"/>
        <v/>
      </c>
      <c r="C108" s="39"/>
      <c r="D108" s="45"/>
      <c r="E108" s="44"/>
      <c r="F108" s="44"/>
      <c r="G108" s="42"/>
      <c r="H108" s="44"/>
      <c r="I108" s="44"/>
      <c r="J108" s="44"/>
      <c r="K108" s="44"/>
      <c r="L108" s="69" t="str">
        <f t="shared" si="3"/>
        <v/>
      </c>
      <c r="M108" s="50" t="str">
        <f t="shared" si="5"/>
        <v/>
      </c>
    </row>
    <row r="109" spans="1:13" x14ac:dyDescent="0.25">
      <c r="A109" s="37"/>
      <c r="B109" s="72" t="str">
        <f t="shared" si="4"/>
        <v/>
      </c>
      <c r="C109" s="39"/>
      <c r="D109" s="45"/>
      <c r="E109" s="44"/>
      <c r="F109" s="44"/>
      <c r="G109" s="42"/>
      <c r="H109" s="44"/>
      <c r="I109" s="44"/>
      <c r="J109" s="44"/>
      <c r="K109" s="44"/>
      <c r="L109" s="69" t="str">
        <f t="shared" si="3"/>
        <v/>
      </c>
      <c r="M109" s="50" t="str">
        <f t="shared" si="5"/>
        <v/>
      </c>
    </row>
    <row r="110" spans="1:13" x14ac:dyDescent="0.25">
      <c r="A110" s="37"/>
      <c r="B110" s="72" t="str">
        <f t="shared" si="4"/>
        <v/>
      </c>
      <c r="C110" s="39"/>
      <c r="D110" s="45"/>
      <c r="E110" s="44"/>
      <c r="F110" s="44"/>
      <c r="G110" s="42"/>
      <c r="H110" s="44"/>
      <c r="I110" s="44"/>
      <c r="J110" s="44"/>
      <c r="K110" s="44"/>
      <c r="L110" s="69" t="str">
        <f t="shared" si="3"/>
        <v/>
      </c>
      <c r="M110" s="50" t="str">
        <f t="shared" si="5"/>
        <v/>
      </c>
    </row>
    <row r="111" spans="1:13" x14ac:dyDescent="0.25">
      <c r="A111" s="37"/>
      <c r="B111" s="72" t="str">
        <f t="shared" si="4"/>
        <v/>
      </c>
      <c r="C111" s="39"/>
      <c r="D111" s="45"/>
      <c r="E111" s="44"/>
      <c r="F111" s="44"/>
      <c r="G111" s="42"/>
      <c r="H111" s="44"/>
      <c r="I111" s="44"/>
      <c r="J111" s="44"/>
      <c r="K111" s="44"/>
      <c r="L111" s="69" t="str">
        <f t="shared" si="3"/>
        <v/>
      </c>
      <c r="M111" s="50" t="str">
        <f t="shared" si="5"/>
        <v/>
      </c>
    </row>
    <row r="112" spans="1:13" x14ac:dyDescent="0.25">
      <c r="A112" s="37"/>
      <c r="B112" s="72" t="str">
        <f t="shared" si="4"/>
        <v/>
      </c>
      <c r="C112" s="39"/>
      <c r="D112" s="45"/>
      <c r="E112" s="44"/>
      <c r="F112" s="44"/>
      <c r="G112" s="42"/>
      <c r="H112" s="44"/>
      <c r="I112" s="44"/>
      <c r="J112" s="44"/>
      <c r="K112" s="44"/>
      <c r="L112" s="69" t="str">
        <f t="shared" si="3"/>
        <v/>
      </c>
      <c r="M112" s="50" t="str">
        <f t="shared" si="5"/>
        <v/>
      </c>
    </row>
    <row r="113" spans="1:13" x14ac:dyDescent="0.25">
      <c r="A113" s="37"/>
      <c r="B113" s="72" t="str">
        <f t="shared" si="4"/>
        <v/>
      </c>
      <c r="C113" s="39"/>
      <c r="D113" s="45"/>
      <c r="E113" s="44"/>
      <c r="F113" s="44"/>
      <c r="G113" s="42"/>
      <c r="H113" s="44"/>
      <c r="I113" s="44"/>
      <c r="J113" s="44"/>
      <c r="K113" s="44"/>
      <c r="L113" s="69" t="str">
        <f t="shared" si="3"/>
        <v/>
      </c>
      <c r="M113" s="50" t="str">
        <f t="shared" si="5"/>
        <v/>
      </c>
    </row>
    <row r="114" spans="1:13" x14ac:dyDescent="0.25">
      <c r="A114" s="37"/>
      <c r="B114" s="72" t="str">
        <f t="shared" si="4"/>
        <v/>
      </c>
      <c r="C114" s="39"/>
      <c r="D114" s="45"/>
      <c r="E114" s="44"/>
      <c r="F114" s="44"/>
      <c r="G114" s="42"/>
      <c r="H114" s="44"/>
      <c r="I114" s="44"/>
      <c r="J114" s="44"/>
      <c r="K114" s="44"/>
      <c r="L114" s="69" t="str">
        <f t="shared" si="3"/>
        <v/>
      </c>
      <c r="M114" s="50" t="str">
        <f t="shared" si="5"/>
        <v/>
      </c>
    </row>
    <row r="115" spans="1:13" x14ac:dyDescent="0.25">
      <c r="A115" s="37"/>
      <c r="B115" s="72" t="str">
        <f t="shared" si="4"/>
        <v/>
      </c>
      <c r="C115" s="39"/>
      <c r="D115" s="45"/>
      <c r="E115" s="44"/>
      <c r="F115" s="44"/>
      <c r="G115" s="42"/>
      <c r="H115" s="44"/>
      <c r="I115" s="44"/>
      <c r="J115" s="44"/>
      <c r="K115" s="44"/>
      <c r="L115" s="69" t="str">
        <f t="shared" si="3"/>
        <v/>
      </c>
      <c r="M115" s="50" t="str">
        <f t="shared" si="5"/>
        <v/>
      </c>
    </row>
    <row r="116" spans="1:13" x14ac:dyDescent="0.25">
      <c r="A116" s="37"/>
      <c r="B116" s="72" t="str">
        <f t="shared" si="4"/>
        <v/>
      </c>
      <c r="C116" s="39"/>
      <c r="D116" s="45"/>
      <c r="E116" s="44"/>
      <c r="F116" s="44"/>
      <c r="G116" s="42"/>
      <c r="H116" s="44"/>
      <c r="I116" s="44"/>
      <c r="J116" s="44"/>
      <c r="K116" s="44"/>
      <c r="L116" s="69" t="str">
        <f t="shared" si="3"/>
        <v/>
      </c>
      <c r="M116" s="50" t="str">
        <f t="shared" si="5"/>
        <v/>
      </c>
    </row>
    <row r="117" spans="1:13" x14ac:dyDescent="0.25">
      <c r="A117" s="37"/>
      <c r="B117" s="72" t="str">
        <f t="shared" si="4"/>
        <v/>
      </c>
      <c r="C117" s="39"/>
      <c r="D117" s="45"/>
      <c r="E117" s="44"/>
      <c r="F117" s="44"/>
      <c r="G117" s="42"/>
      <c r="H117" s="44"/>
      <c r="I117" s="44"/>
      <c r="J117" s="44"/>
      <c r="K117" s="44"/>
      <c r="L117" s="69" t="str">
        <f t="shared" si="3"/>
        <v/>
      </c>
      <c r="M117" s="50" t="str">
        <f t="shared" si="5"/>
        <v/>
      </c>
    </row>
    <row r="118" spans="1:13" x14ac:dyDescent="0.25">
      <c r="A118" s="37"/>
      <c r="B118" s="72" t="str">
        <f t="shared" si="4"/>
        <v/>
      </c>
      <c r="C118" s="39"/>
      <c r="D118" s="45"/>
      <c r="E118" s="44"/>
      <c r="F118" s="44"/>
      <c r="G118" s="42"/>
      <c r="H118" s="44"/>
      <c r="I118" s="44"/>
      <c r="J118" s="44"/>
      <c r="K118" s="44"/>
      <c r="L118" s="69" t="str">
        <f t="shared" si="3"/>
        <v/>
      </c>
      <c r="M118" s="50" t="str">
        <f t="shared" si="5"/>
        <v/>
      </c>
    </row>
    <row r="119" spans="1:13" x14ac:dyDescent="0.25">
      <c r="A119" s="37"/>
      <c r="B119" s="72" t="str">
        <f t="shared" si="4"/>
        <v/>
      </c>
      <c r="C119" s="39"/>
      <c r="D119" s="45"/>
      <c r="E119" s="44"/>
      <c r="F119" s="44"/>
      <c r="G119" s="42"/>
      <c r="H119" s="44"/>
      <c r="I119" s="44"/>
      <c r="J119" s="44"/>
      <c r="K119" s="44"/>
      <c r="L119" s="69" t="str">
        <f t="shared" si="3"/>
        <v/>
      </c>
      <c r="M119" s="50" t="str">
        <f t="shared" si="5"/>
        <v/>
      </c>
    </row>
    <row r="120" spans="1:13" x14ac:dyDescent="0.25">
      <c r="A120" s="37"/>
      <c r="B120" s="72" t="str">
        <f t="shared" si="4"/>
        <v/>
      </c>
      <c r="C120" s="39"/>
      <c r="D120" s="45"/>
      <c r="E120" s="44"/>
      <c r="F120" s="44"/>
      <c r="G120" s="42"/>
      <c r="H120" s="44"/>
      <c r="I120" s="44"/>
      <c r="J120" s="44"/>
      <c r="K120" s="44"/>
      <c r="L120" s="69" t="str">
        <f t="shared" si="3"/>
        <v/>
      </c>
      <c r="M120" s="50" t="str">
        <f t="shared" si="5"/>
        <v/>
      </c>
    </row>
    <row r="121" spans="1:13" x14ac:dyDescent="0.25">
      <c r="A121" s="37"/>
      <c r="B121" s="72" t="str">
        <f t="shared" si="4"/>
        <v/>
      </c>
      <c r="C121" s="39"/>
      <c r="D121" s="45"/>
      <c r="E121" s="44"/>
      <c r="F121" s="44"/>
      <c r="G121" s="42"/>
      <c r="H121" s="44"/>
      <c r="I121" s="44"/>
      <c r="J121" s="44"/>
      <c r="K121" s="44"/>
      <c r="L121" s="69" t="str">
        <f t="shared" si="3"/>
        <v/>
      </c>
      <c r="M121" s="50" t="str">
        <f t="shared" si="5"/>
        <v/>
      </c>
    </row>
    <row r="122" spans="1:13" x14ac:dyDescent="0.25">
      <c r="A122" s="37"/>
      <c r="B122" s="72" t="str">
        <f t="shared" si="4"/>
        <v/>
      </c>
      <c r="C122" s="39"/>
      <c r="D122" s="45"/>
      <c r="E122" s="44"/>
      <c r="F122" s="44"/>
      <c r="G122" s="42"/>
      <c r="H122" s="44"/>
      <c r="I122" s="44"/>
      <c r="J122" s="44"/>
      <c r="K122" s="44"/>
      <c r="L122" s="69" t="str">
        <f t="shared" si="3"/>
        <v/>
      </c>
      <c r="M122" s="50" t="str">
        <f t="shared" si="5"/>
        <v/>
      </c>
    </row>
    <row r="123" spans="1:13" x14ac:dyDescent="0.25">
      <c r="A123" s="37"/>
      <c r="B123" s="72" t="str">
        <f t="shared" si="4"/>
        <v/>
      </c>
      <c r="C123" s="39"/>
      <c r="D123" s="45"/>
      <c r="E123" s="44"/>
      <c r="F123" s="44"/>
      <c r="G123" s="42"/>
      <c r="H123" s="44"/>
      <c r="I123" s="44"/>
      <c r="J123" s="44"/>
      <c r="K123" s="44"/>
      <c r="L123" s="69" t="str">
        <f t="shared" si="3"/>
        <v/>
      </c>
      <c r="M123" s="50" t="str">
        <f t="shared" si="5"/>
        <v/>
      </c>
    </row>
    <row r="124" spans="1:13" x14ac:dyDescent="0.25">
      <c r="A124" s="37"/>
      <c r="B124" s="72" t="str">
        <f t="shared" si="4"/>
        <v/>
      </c>
      <c r="C124" s="39"/>
      <c r="D124" s="45"/>
      <c r="E124" s="44"/>
      <c r="F124" s="44"/>
      <c r="G124" s="42"/>
      <c r="H124" s="44"/>
      <c r="I124" s="44"/>
      <c r="J124" s="44"/>
      <c r="K124" s="44"/>
      <c r="L124" s="69" t="str">
        <f t="shared" si="3"/>
        <v/>
      </c>
      <c r="M124" s="50" t="str">
        <f t="shared" si="5"/>
        <v/>
      </c>
    </row>
    <row r="125" spans="1:13" x14ac:dyDescent="0.25">
      <c r="A125" s="37"/>
      <c r="B125" s="72" t="str">
        <f t="shared" si="4"/>
        <v/>
      </c>
      <c r="C125" s="39"/>
      <c r="D125" s="45"/>
      <c r="E125" s="44"/>
      <c r="F125" s="44"/>
      <c r="G125" s="42"/>
      <c r="H125" s="44"/>
      <c r="I125" s="44"/>
      <c r="J125" s="44"/>
      <c r="K125" s="44"/>
      <c r="L125" s="69" t="str">
        <f t="shared" si="3"/>
        <v/>
      </c>
      <c r="M125" s="50" t="str">
        <f t="shared" si="5"/>
        <v/>
      </c>
    </row>
    <row r="126" spans="1:13" x14ac:dyDescent="0.25">
      <c r="A126" s="37"/>
      <c r="B126" s="72" t="str">
        <f t="shared" si="4"/>
        <v/>
      </c>
      <c r="C126" s="39"/>
      <c r="D126" s="45"/>
      <c r="E126" s="44"/>
      <c r="F126" s="44"/>
      <c r="G126" s="42"/>
      <c r="H126" s="44"/>
      <c r="I126" s="44"/>
      <c r="J126" s="44"/>
      <c r="K126" s="44"/>
      <c r="L126" s="69" t="str">
        <f t="shared" si="3"/>
        <v/>
      </c>
      <c r="M126" s="50" t="str">
        <f t="shared" si="5"/>
        <v/>
      </c>
    </row>
    <row r="127" spans="1:13" x14ac:dyDescent="0.25">
      <c r="A127" s="37"/>
      <c r="B127" s="72" t="str">
        <f t="shared" si="4"/>
        <v/>
      </c>
      <c r="C127" s="39"/>
      <c r="D127" s="45"/>
      <c r="E127" s="44"/>
      <c r="F127" s="44"/>
      <c r="G127" s="42"/>
      <c r="H127" s="44"/>
      <c r="I127" s="44"/>
      <c r="J127" s="44"/>
      <c r="K127" s="44"/>
      <c r="L127" s="69" t="str">
        <f t="shared" si="3"/>
        <v/>
      </c>
      <c r="M127" s="50" t="str">
        <f t="shared" si="5"/>
        <v/>
      </c>
    </row>
    <row r="128" spans="1:13" x14ac:dyDescent="0.25">
      <c r="A128" s="37"/>
      <c r="B128" s="72" t="str">
        <f t="shared" si="4"/>
        <v/>
      </c>
      <c r="C128" s="39"/>
      <c r="D128" s="45"/>
      <c r="E128" s="44"/>
      <c r="F128" s="44"/>
      <c r="G128" s="42"/>
      <c r="H128" s="44"/>
      <c r="I128" s="44"/>
      <c r="J128" s="44"/>
      <c r="K128" s="44"/>
      <c r="L128" s="69" t="str">
        <f t="shared" si="3"/>
        <v/>
      </c>
      <c r="M128" s="50" t="str">
        <f t="shared" si="5"/>
        <v/>
      </c>
    </row>
    <row r="129" spans="1:13" x14ac:dyDescent="0.25">
      <c r="A129" s="37"/>
      <c r="B129" s="72" t="str">
        <f t="shared" si="4"/>
        <v/>
      </c>
      <c r="C129" s="39"/>
      <c r="D129" s="45"/>
      <c r="E129" s="44"/>
      <c r="F129" s="44"/>
      <c r="G129" s="42"/>
      <c r="H129" s="44"/>
      <c r="I129" s="44"/>
      <c r="J129" s="44"/>
      <c r="K129" s="44"/>
      <c r="L129" s="69" t="str">
        <f t="shared" si="3"/>
        <v/>
      </c>
      <c r="M129" s="50" t="str">
        <f t="shared" si="5"/>
        <v/>
      </c>
    </row>
    <row r="130" spans="1:13" x14ac:dyDescent="0.25">
      <c r="A130" s="37"/>
      <c r="B130" s="72" t="str">
        <f t="shared" si="4"/>
        <v/>
      </c>
      <c r="C130" s="39"/>
      <c r="D130" s="45"/>
      <c r="E130" s="44"/>
      <c r="F130" s="44"/>
      <c r="G130" s="42"/>
      <c r="H130" s="44"/>
      <c r="I130" s="44"/>
      <c r="J130" s="44"/>
      <c r="K130" s="44"/>
      <c r="L130" s="69" t="str">
        <f t="shared" si="3"/>
        <v/>
      </c>
      <c r="M130" s="50" t="str">
        <f t="shared" si="5"/>
        <v/>
      </c>
    </row>
    <row r="131" spans="1:13" x14ac:dyDescent="0.25">
      <c r="A131" s="37"/>
      <c r="B131" s="72" t="str">
        <f t="shared" si="4"/>
        <v/>
      </c>
      <c r="C131" s="39"/>
      <c r="D131" s="45"/>
      <c r="E131" s="44"/>
      <c r="F131" s="44"/>
      <c r="G131" s="42"/>
      <c r="H131" s="44"/>
      <c r="I131" s="44"/>
      <c r="J131" s="44"/>
      <c r="K131" s="44"/>
      <c r="L131" s="69" t="str">
        <f t="shared" si="3"/>
        <v/>
      </c>
      <c r="M131" s="50" t="str">
        <f t="shared" si="5"/>
        <v/>
      </c>
    </row>
    <row r="132" spans="1:13" x14ac:dyDescent="0.25">
      <c r="A132" s="37"/>
      <c r="B132" s="72" t="str">
        <f t="shared" si="4"/>
        <v/>
      </c>
      <c r="C132" s="39"/>
      <c r="D132" s="45"/>
      <c r="E132" s="44"/>
      <c r="F132" s="44"/>
      <c r="G132" s="42"/>
      <c r="H132" s="44"/>
      <c r="I132" s="44"/>
      <c r="J132" s="44"/>
      <c r="K132" s="44"/>
      <c r="L132" s="69" t="str">
        <f t="shared" si="3"/>
        <v/>
      </c>
      <c r="M132" s="50" t="str">
        <f t="shared" si="5"/>
        <v/>
      </c>
    </row>
    <row r="133" spans="1:13" x14ac:dyDescent="0.25">
      <c r="A133" s="37"/>
      <c r="B133" s="72" t="str">
        <f t="shared" si="4"/>
        <v/>
      </c>
      <c r="C133" s="39"/>
      <c r="D133" s="45"/>
      <c r="E133" s="44"/>
      <c r="F133" s="44"/>
      <c r="G133" s="42"/>
      <c r="H133" s="44"/>
      <c r="I133" s="44"/>
      <c r="J133" s="44"/>
      <c r="K133" s="44"/>
      <c r="L133" s="69" t="str">
        <f t="shared" si="3"/>
        <v/>
      </c>
      <c r="M133" s="50" t="str">
        <f t="shared" si="5"/>
        <v/>
      </c>
    </row>
    <row r="134" spans="1:13" x14ac:dyDescent="0.25">
      <c r="A134" s="37"/>
      <c r="B134" s="72" t="str">
        <f t="shared" si="4"/>
        <v/>
      </c>
      <c r="C134" s="39"/>
      <c r="D134" s="45"/>
      <c r="E134" s="44"/>
      <c r="F134" s="44"/>
      <c r="G134" s="42"/>
      <c r="H134" s="44"/>
      <c r="I134" s="44"/>
      <c r="J134" s="44"/>
      <c r="K134" s="44"/>
      <c r="L134" s="69" t="str">
        <f t="shared" si="3"/>
        <v/>
      </c>
      <c r="M134" s="50" t="str">
        <f t="shared" si="5"/>
        <v/>
      </c>
    </row>
    <row r="135" spans="1:13" x14ac:dyDescent="0.25">
      <c r="A135" s="37"/>
      <c r="B135" s="72" t="str">
        <f t="shared" si="4"/>
        <v/>
      </c>
      <c r="C135" s="39"/>
      <c r="D135" s="45"/>
      <c r="E135" s="44"/>
      <c r="F135" s="44"/>
      <c r="G135" s="42"/>
      <c r="H135" s="44"/>
      <c r="I135" s="44"/>
      <c r="J135" s="44"/>
      <c r="K135" s="44"/>
      <c r="L135" s="69" t="str">
        <f t="shared" si="3"/>
        <v/>
      </c>
      <c r="M135" s="50" t="str">
        <f t="shared" si="5"/>
        <v/>
      </c>
    </row>
    <row r="136" spans="1:13" x14ac:dyDescent="0.25">
      <c r="A136" s="37"/>
      <c r="B136" s="72" t="str">
        <f t="shared" si="4"/>
        <v/>
      </c>
      <c r="C136" s="39"/>
      <c r="D136" s="45"/>
      <c r="E136" s="44"/>
      <c r="F136" s="44"/>
      <c r="G136" s="42"/>
      <c r="H136" s="44"/>
      <c r="I136" s="44"/>
      <c r="J136" s="44"/>
      <c r="K136" s="44"/>
      <c r="L136" s="69" t="str">
        <f t="shared" si="3"/>
        <v/>
      </c>
      <c r="M136" s="50" t="str">
        <f t="shared" si="5"/>
        <v/>
      </c>
    </row>
    <row r="137" spans="1:13" x14ac:dyDescent="0.25">
      <c r="A137" s="37"/>
      <c r="B137" s="72" t="str">
        <f t="shared" si="4"/>
        <v/>
      </c>
      <c r="C137" s="39"/>
      <c r="D137" s="45"/>
      <c r="E137" s="44"/>
      <c r="F137" s="44"/>
      <c r="G137" s="42"/>
      <c r="H137" s="44"/>
      <c r="I137" s="44"/>
      <c r="J137" s="44"/>
      <c r="K137" s="44"/>
      <c r="L137" s="69" t="str">
        <f t="shared" si="3"/>
        <v/>
      </c>
      <c r="M137" s="50" t="str">
        <f t="shared" si="5"/>
        <v/>
      </c>
    </row>
    <row r="138" spans="1:13" x14ac:dyDescent="0.25">
      <c r="A138" s="37"/>
      <c r="B138" s="72" t="str">
        <f t="shared" si="4"/>
        <v/>
      </c>
      <c r="C138" s="39"/>
      <c r="D138" s="45"/>
      <c r="E138" s="44"/>
      <c r="F138" s="44"/>
      <c r="G138" s="42"/>
      <c r="H138" s="44"/>
      <c r="I138" s="44"/>
      <c r="J138" s="44"/>
      <c r="K138" s="44"/>
      <c r="L138" s="69" t="str">
        <f t="shared" si="3"/>
        <v/>
      </c>
      <c r="M138" s="50" t="str">
        <f t="shared" si="5"/>
        <v/>
      </c>
    </row>
    <row r="139" spans="1:13" x14ac:dyDescent="0.25">
      <c r="A139" s="37"/>
      <c r="B139" s="72" t="str">
        <f t="shared" si="4"/>
        <v/>
      </c>
      <c r="C139" s="39"/>
      <c r="D139" s="45"/>
      <c r="E139" s="44"/>
      <c r="F139" s="44"/>
      <c r="G139" s="42"/>
      <c r="H139" s="44"/>
      <c r="I139" s="44"/>
      <c r="J139" s="44"/>
      <c r="K139" s="44"/>
      <c r="L139" s="69" t="str">
        <f t="shared" si="3"/>
        <v/>
      </c>
      <c r="M139" s="50" t="str">
        <f t="shared" si="5"/>
        <v/>
      </c>
    </row>
    <row r="140" spans="1:13" x14ac:dyDescent="0.25">
      <c r="A140" s="37"/>
      <c r="B140" s="72" t="str">
        <f t="shared" si="4"/>
        <v/>
      </c>
      <c r="C140" s="39"/>
      <c r="D140" s="45"/>
      <c r="E140" s="44"/>
      <c r="F140" s="44"/>
      <c r="G140" s="42"/>
      <c r="H140" s="44"/>
      <c r="I140" s="44"/>
      <c r="J140" s="44"/>
      <c r="K140" s="44"/>
      <c r="L140" s="69" t="str">
        <f t="shared" ref="L140:L160" si="6">IF(M140&lt;&gt;"","Erreur","")</f>
        <v/>
      </c>
      <c r="M140" s="50" t="str">
        <f t="shared" si="5"/>
        <v/>
      </c>
    </row>
    <row r="141" spans="1:13" x14ac:dyDescent="0.25">
      <c r="A141" s="37"/>
      <c r="B141" s="72" t="str">
        <f t="shared" ref="B141:B160" si="7">IF(OR(C141&lt;&gt;"",D141&lt;&gt;"",E141&lt;&gt;"",F141&lt;&gt;"",G141&lt;&gt;"",H141&lt;&gt;"",I141&lt;&gt;"",J141&lt;&gt;"",K141&lt;&gt;""),B140+1,"")</f>
        <v/>
      </c>
      <c r="C141" s="39"/>
      <c r="D141" s="45"/>
      <c r="E141" s="44"/>
      <c r="F141" s="44"/>
      <c r="G141" s="42"/>
      <c r="H141" s="44"/>
      <c r="I141" s="44"/>
      <c r="J141" s="44"/>
      <c r="K141" s="44"/>
      <c r="L141" s="69" t="str">
        <f t="shared" si="6"/>
        <v/>
      </c>
      <c r="M141" s="50" t="str">
        <f t="shared" ref="M141:M160" si="8">IF(G141&gt;$D$2,"Format erroné ou date renseignée supérieure à la date d'échéance.","")</f>
        <v/>
      </c>
    </row>
    <row r="142" spans="1:13" x14ac:dyDescent="0.25">
      <c r="A142" s="37"/>
      <c r="B142" s="72" t="str">
        <f t="shared" si="7"/>
        <v/>
      </c>
      <c r="C142" s="39"/>
      <c r="D142" s="45"/>
      <c r="E142" s="44"/>
      <c r="F142" s="44"/>
      <c r="G142" s="42"/>
      <c r="H142" s="44"/>
      <c r="I142" s="44"/>
      <c r="J142" s="44"/>
      <c r="K142" s="44"/>
      <c r="L142" s="69" t="str">
        <f t="shared" si="6"/>
        <v/>
      </c>
      <c r="M142" s="50" t="str">
        <f t="shared" si="8"/>
        <v/>
      </c>
    </row>
    <row r="143" spans="1:13" x14ac:dyDescent="0.25">
      <c r="A143" s="37"/>
      <c r="B143" s="72" t="str">
        <f t="shared" si="7"/>
        <v/>
      </c>
      <c r="C143" s="39"/>
      <c r="D143" s="45"/>
      <c r="E143" s="44"/>
      <c r="F143" s="44"/>
      <c r="G143" s="42"/>
      <c r="H143" s="44"/>
      <c r="I143" s="44"/>
      <c r="J143" s="44"/>
      <c r="K143" s="44"/>
      <c r="L143" s="69" t="str">
        <f t="shared" si="6"/>
        <v/>
      </c>
      <c r="M143" s="50" t="str">
        <f t="shared" si="8"/>
        <v/>
      </c>
    </row>
    <row r="144" spans="1:13" x14ac:dyDescent="0.25">
      <c r="A144" s="37"/>
      <c r="B144" s="72" t="str">
        <f t="shared" si="7"/>
        <v/>
      </c>
      <c r="C144" s="39"/>
      <c r="D144" s="45"/>
      <c r="E144" s="44"/>
      <c r="F144" s="44"/>
      <c r="G144" s="42"/>
      <c r="H144" s="44"/>
      <c r="I144" s="44"/>
      <c r="J144" s="44"/>
      <c r="K144" s="44"/>
      <c r="L144" s="69" t="str">
        <f t="shared" si="6"/>
        <v/>
      </c>
      <c r="M144" s="50" t="str">
        <f t="shared" si="8"/>
        <v/>
      </c>
    </row>
    <row r="145" spans="1:13" x14ac:dyDescent="0.25">
      <c r="A145" s="37"/>
      <c r="B145" s="72" t="str">
        <f t="shared" si="7"/>
        <v/>
      </c>
      <c r="C145" s="39"/>
      <c r="D145" s="45"/>
      <c r="E145" s="44"/>
      <c r="F145" s="44"/>
      <c r="G145" s="42"/>
      <c r="H145" s="44"/>
      <c r="I145" s="44"/>
      <c r="J145" s="44"/>
      <c r="K145" s="44"/>
      <c r="L145" s="69" t="str">
        <f t="shared" si="6"/>
        <v/>
      </c>
      <c r="M145" s="50" t="str">
        <f t="shared" si="8"/>
        <v/>
      </c>
    </row>
    <row r="146" spans="1:13" x14ac:dyDescent="0.25">
      <c r="A146" s="37"/>
      <c r="B146" s="72" t="str">
        <f t="shared" si="7"/>
        <v/>
      </c>
      <c r="C146" s="39"/>
      <c r="D146" s="45"/>
      <c r="E146" s="44"/>
      <c r="F146" s="44"/>
      <c r="G146" s="42"/>
      <c r="H146" s="44"/>
      <c r="I146" s="44"/>
      <c r="J146" s="44"/>
      <c r="K146" s="44"/>
      <c r="L146" s="69" t="str">
        <f t="shared" si="6"/>
        <v/>
      </c>
      <c r="M146" s="50" t="str">
        <f t="shared" si="8"/>
        <v/>
      </c>
    </row>
    <row r="147" spans="1:13" x14ac:dyDescent="0.25">
      <c r="A147" s="37"/>
      <c r="B147" s="72" t="str">
        <f t="shared" si="7"/>
        <v/>
      </c>
      <c r="C147" s="39"/>
      <c r="D147" s="45"/>
      <c r="E147" s="44"/>
      <c r="F147" s="44"/>
      <c r="G147" s="42"/>
      <c r="H147" s="44"/>
      <c r="I147" s="44"/>
      <c r="J147" s="44"/>
      <c r="K147" s="44"/>
      <c r="L147" s="69" t="str">
        <f t="shared" si="6"/>
        <v/>
      </c>
      <c r="M147" s="50" t="str">
        <f t="shared" si="8"/>
        <v/>
      </c>
    </row>
    <row r="148" spans="1:13" x14ac:dyDescent="0.25">
      <c r="A148" s="37"/>
      <c r="B148" s="72" t="str">
        <f t="shared" si="7"/>
        <v/>
      </c>
      <c r="C148" s="39"/>
      <c r="D148" s="45"/>
      <c r="E148" s="44"/>
      <c r="F148" s="44"/>
      <c r="G148" s="42"/>
      <c r="H148" s="44"/>
      <c r="I148" s="44"/>
      <c r="J148" s="44"/>
      <c r="K148" s="44"/>
      <c r="L148" s="69" t="str">
        <f t="shared" si="6"/>
        <v/>
      </c>
      <c r="M148" s="50" t="str">
        <f t="shared" si="8"/>
        <v/>
      </c>
    </row>
    <row r="149" spans="1:13" x14ac:dyDescent="0.25">
      <c r="A149" s="37"/>
      <c r="B149" s="72" t="str">
        <f t="shared" si="7"/>
        <v/>
      </c>
      <c r="C149" s="39"/>
      <c r="D149" s="45"/>
      <c r="E149" s="44"/>
      <c r="F149" s="44"/>
      <c r="G149" s="42"/>
      <c r="H149" s="44"/>
      <c r="I149" s="44"/>
      <c r="J149" s="44"/>
      <c r="K149" s="44"/>
      <c r="L149" s="69" t="str">
        <f t="shared" si="6"/>
        <v/>
      </c>
      <c r="M149" s="50" t="str">
        <f t="shared" si="8"/>
        <v/>
      </c>
    </row>
    <row r="150" spans="1:13" x14ac:dyDescent="0.25">
      <c r="A150" s="37"/>
      <c r="B150" s="72" t="str">
        <f t="shared" si="7"/>
        <v/>
      </c>
      <c r="C150" s="39"/>
      <c r="D150" s="45"/>
      <c r="E150" s="44"/>
      <c r="F150" s="44"/>
      <c r="G150" s="42"/>
      <c r="H150" s="44"/>
      <c r="I150" s="44"/>
      <c r="J150" s="44"/>
      <c r="K150" s="44"/>
      <c r="L150" s="69" t="str">
        <f t="shared" si="6"/>
        <v/>
      </c>
      <c r="M150" s="50" t="str">
        <f t="shared" si="8"/>
        <v/>
      </c>
    </row>
    <row r="151" spans="1:13" x14ac:dyDescent="0.25">
      <c r="A151" s="37"/>
      <c r="B151" s="72" t="str">
        <f t="shared" si="7"/>
        <v/>
      </c>
      <c r="C151" s="39"/>
      <c r="D151" s="45"/>
      <c r="E151" s="44"/>
      <c r="F151" s="44"/>
      <c r="G151" s="42"/>
      <c r="H151" s="44"/>
      <c r="I151" s="44"/>
      <c r="J151" s="44"/>
      <c r="K151" s="44"/>
      <c r="L151" s="69" t="str">
        <f t="shared" si="6"/>
        <v/>
      </c>
      <c r="M151" s="50" t="str">
        <f t="shared" si="8"/>
        <v/>
      </c>
    </row>
    <row r="152" spans="1:13" x14ac:dyDescent="0.25">
      <c r="A152" s="37"/>
      <c r="B152" s="72" t="str">
        <f t="shared" si="7"/>
        <v/>
      </c>
      <c r="C152" s="39"/>
      <c r="D152" s="45"/>
      <c r="E152" s="44"/>
      <c r="F152" s="44"/>
      <c r="G152" s="42"/>
      <c r="H152" s="44"/>
      <c r="I152" s="44"/>
      <c r="J152" s="44"/>
      <c r="K152" s="44"/>
      <c r="L152" s="69" t="str">
        <f t="shared" si="6"/>
        <v/>
      </c>
      <c r="M152" s="50" t="str">
        <f t="shared" si="8"/>
        <v/>
      </c>
    </row>
    <row r="153" spans="1:13" x14ac:dyDescent="0.25">
      <c r="A153" s="37"/>
      <c r="B153" s="72" t="str">
        <f t="shared" si="7"/>
        <v/>
      </c>
      <c r="C153" s="39"/>
      <c r="D153" s="45"/>
      <c r="E153" s="44"/>
      <c r="F153" s="44"/>
      <c r="G153" s="42"/>
      <c r="H153" s="44"/>
      <c r="I153" s="44"/>
      <c r="J153" s="44"/>
      <c r="K153" s="44"/>
      <c r="L153" s="69" t="str">
        <f t="shared" si="6"/>
        <v/>
      </c>
      <c r="M153" s="50" t="str">
        <f t="shared" si="8"/>
        <v/>
      </c>
    </row>
    <row r="154" spans="1:13" x14ac:dyDescent="0.25">
      <c r="A154" s="37"/>
      <c r="B154" s="72" t="str">
        <f t="shared" si="7"/>
        <v/>
      </c>
      <c r="C154" s="39"/>
      <c r="D154" s="45"/>
      <c r="E154" s="44"/>
      <c r="F154" s="44"/>
      <c r="G154" s="42"/>
      <c r="H154" s="44"/>
      <c r="I154" s="44"/>
      <c r="J154" s="44"/>
      <c r="K154" s="44"/>
      <c r="L154" s="69" t="str">
        <f t="shared" si="6"/>
        <v/>
      </c>
      <c r="M154" s="50" t="str">
        <f t="shared" si="8"/>
        <v/>
      </c>
    </row>
    <row r="155" spans="1:13" x14ac:dyDescent="0.25">
      <c r="A155" s="37"/>
      <c r="B155" s="72" t="str">
        <f t="shared" si="7"/>
        <v/>
      </c>
      <c r="C155" s="39"/>
      <c r="D155" s="45"/>
      <c r="E155" s="44"/>
      <c r="F155" s="44"/>
      <c r="G155" s="42"/>
      <c r="H155" s="44"/>
      <c r="I155" s="44"/>
      <c r="J155" s="44"/>
      <c r="K155" s="44"/>
      <c r="L155" s="69" t="str">
        <f t="shared" si="6"/>
        <v/>
      </c>
      <c r="M155" s="50" t="str">
        <f t="shared" si="8"/>
        <v/>
      </c>
    </row>
    <row r="156" spans="1:13" x14ac:dyDescent="0.25">
      <c r="A156" s="37"/>
      <c r="B156" s="72" t="str">
        <f t="shared" si="7"/>
        <v/>
      </c>
      <c r="C156" s="39"/>
      <c r="D156" s="45"/>
      <c r="E156" s="44"/>
      <c r="F156" s="44"/>
      <c r="G156" s="42"/>
      <c r="H156" s="44"/>
      <c r="I156" s="44"/>
      <c r="J156" s="44"/>
      <c r="K156" s="44"/>
      <c r="L156" s="69" t="str">
        <f t="shared" si="6"/>
        <v/>
      </c>
      <c r="M156" s="50" t="str">
        <f t="shared" si="8"/>
        <v/>
      </c>
    </row>
    <row r="157" spans="1:13" x14ac:dyDescent="0.25">
      <c r="A157" s="37"/>
      <c r="B157" s="72" t="str">
        <f t="shared" si="7"/>
        <v/>
      </c>
      <c r="C157" s="39"/>
      <c r="D157" s="45"/>
      <c r="E157" s="44"/>
      <c r="F157" s="44"/>
      <c r="G157" s="42"/>
      <c r="H157" s="44"/>
      <c r="I157" s="44"/>
      <c r="J157" s="44"/>
      <c r="K157" s="44"/>
      <c r="L157" s="69" t="str">
        <f t="shared" si="6"/>
        <v/>
      </c>
      <c r="M157" s="50" t="str">
        <f t="shared" si="8"/>
        <v/>
      </c>
    </row>
    <row r="158" spans="1:13" x14ac:dyDescent="0.25">
      <c r="A158" s="37"/>
      <c r="B158" s="72" t="str">
        <f t="shared" si="7"/>
        <v/>
      </c>
      <c r="C158" s="39"/>
      <c r="D158" s="45"/>
      <c r="E158" s="44"/>
      <c r="F158" s="44"/>
      <c r="G158" s="42"/>
      <c r="H158" s="44"/>
      <c r="I158" s="44"/>
      <c r="J158" s="44"/>
      <c r="K158" s="44"/>
      <c r="L158" s="69" t="str">
        <f t="shared" si="6"/>
        <v/>
      </c>
      <c r="M158" s="50" t="str">
        <f t="shared" si="8"/>
        <v/>
      </c>
    </row>
    <row r="159" spans="1:13" x14ac:dyDescent="0.25">
      <c r="A159" s="37"/>
      <c r="B159" s="72" t="str">
        <f t="shared" si="7"/>
        <v/>
      </c>
      <c r="C159" s="39"/>
      <c r="D159" s="45"/>
      <c r="E159" s="44"/>
      <c r="F159" s="44"/>
      <c r="G159" s="42"/>
      <c r="H159" s="44"/>
      <c r="I159" s="44"/>
      <c r="J159" s="44"/>
      <c r="K159" s="44"/>
      <c r="L159" s="69" t="str">
        <f t="shared" si="6"/>
        <v/>
      </c>
      <c r="M159" s="50" t="str">
        <f t="shared" si="8"/>
        <v/>
      </c>
    </row>
    <row r="160" spans="1:13" x14ac:dyDescent="0.25">
      <c r="A160" s="37"/>
      <c r="B160" s="72" t="str">
        <f t="shared" si="7"/>
        <v/>
      </c>
      <c r="C160" s="39"/>
      <c r="D160" s="45"/>
      <c r="E160" s="44"/>
      <c r="F160" s="44"/>
      <c r="G160" s="42"/>
      <c r="H160" s="44"/>
      <c r="I160" s="44"/>
      <c r="J160" s="44"/>
      <c r="K160" s="44"/>
      <c r="L160" s="69" t="str">
        <f t="shared" si="6"/>
        <v/>
      </c>
      <c r="M160" s="50" t="str">
        <f t="shared" si="8"/>
        <v/>
      </c>
    </row>
  </sheetData>
  <sheetProtection algorithmName="SHA-512" hashValue="WqgSwvKwagdgh9zYlS26eq1T+8+IHuitDlEftsirOSXoxk0K09ukQJ/Rqasb9pnaRCxyrUoFfuFq2lRg70iO9g==" saltValue="fmzfqjftmiXRAXgNKjqinA==" spinCount="100000" sheet="1" selectLockedCells="1"/>
  <mergeCells count="1">
    <mergeCell ref="B8:E8"/>
  </mergeCells>
  <conditionalFormatting sqref="L3">
    <cfRule type="expression" dxfId="145" priority="6">
      <formula>N3&gt;0</formula>
    </cfRule>
  </conditionalFormatting>
  <conditionalFormatting sqref="M3">
    <cfRule type="expression" dxfId="144" priority="5">
      <formula>N3&gt;0</formula>
    </cfRule>
  </conditionalFormatting>
  <conditionalFormatting sqref="G11">
    <cfRule type="expression" dxfId="143" priority="4">
      <formula>L11="Erreur"</formula>
    </cfRule>
  </conditionalFormatting>
  <conditionalFormatting sqref="C11:K11">
    <cfRule type="expression" dxfId="142" priority="3">
      <formula>$L11="Erreur"</formula>
    </cfRule>
  </conditionalFormatting>
  <conditionalFormatting sqref="G12">
    <cfRule type="expression" dxfId="141" priority="2">
      <formula>L12="Erreur"</formula>
    </cfRule>
  </conditionalFormatting>
  <conditionalFormatting sqref="G13:G160">
    <cfRule type="expression" dxfId="140" priority="1">
      <formula>L13="Erreur"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L1" s="65" t="s">
        <v>705</v>
      </c>
      <c r="M1" s="66" t="s">
        <v>706</v>
      </c>
    </row>
    <row r="2" spans="1:14" ht="13.8" x14ac:dyDescent="0.25">
      <c r="A2" s="4" t="s">
        <v>306</v>
      </c>
      <c r="B2" s="2">
        <f>'TB000201'!B2</f>
        <v>0</v>
      </c>
      <c r="C2" s="21" t="s">
        <v>263</v>
      </c>
      <c r="D2" s="15">
        <f>'TB000201'!D2</f>
        <v>45657</v>
      </c>
    </row>
    <row r="3" spans="1:14" ht="31.8" x14ac:dyDescent="0.3">
      <c r="A3" s="4"/>
      <c r="B3" s="2"/>
      <c r="C3" s="21"/>
      <c r="D3" s="3"/>
      <c r="L3" s="67" t="str">
        <f>IF(N3&gt;0,"L","J")</f>
        <v>L</v>
      </c>
      <c r="M3" s="68"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0">
        <f>'TB001101'!H3</f>
        <v>189</v>
      </c>
    </row>
    <row r="4" spans="1:14" ht="13.8" x14ac:dyDescent="0.25">
      <c r="A4" s="4" t="s">
        <v>252</v>
      </c>
      <c r="B4" s="16">
        <f>'TB000201'!B4</f>
        <v>0</v>
      </c>
      <c r="C4" s="21"/>
      <c r="D4" s="25"/>
    </row>
    <row r="5" spans="1:14" ht="13.8" x14ac:dyDescent="0.25">
      <c r="A5" s="5" t="s">
        <v>307</v>
      </c>
      <c r="B5" s="12" t="str">
        <f>IF('TB000201'!D12="Remis",B7,IF('TB000201'!D12="Non remis",CONCATENATE(B7,"_unfiled"),""))</f>
        <v>TB.02.01</v>
      </c>
      <c r="C5" s="22"/>
      <c r="D5" s="18"/>
      <c r="F5" s="40"/>
    </row>
    <row r="7" spans="1:14" ht="13.8" x14ac:dyDescent="0.25">
      <c r="A7" s="7"/>
      <c r="B7" s="10" t="s">
        <v>610</v>
      </c>
    </row>
    <row r="8" spans="1:14" x14ac:dyDescent="0.25">
      <c r="B8" s="98" t="s">
        <v>810</v>
      </c>
      <c r="C8" s="99"/>
      <c r="D8" s="99"/>
      <c r="E8" s="99"/>
    </row>
    <row r="9" spans="1:14" x14ac:dyDescent="0.25">
      <c r="B9" s="14" t="s">
        <v>400</v>
      </c>
      <c r="C9" s="14" t="s">
        <v>461</v>
      </c>
      <c r="D9" s="14" t="s">
        <v>388</v>
      </c>
      <c r="E9" s="14" t="s">
        <v>459</v>
      </c>
      <c r="F9" s="14" t="s">
        <v>273</v>
      </c>
      <c r="G9" s="14" t="s">
        <v>250</v>
      </c>
      <c r="H9" s="14" t="s">
        <v>399</v>
      </c>
      <c r="I9" s="14" t="s">
        <v>240</v>
      </c>
      <c r="J9" s="14" t="s">
        <v>558</v>
      </c>
      <c r="K9" s="14" t="s">
        <v>557</v>
      </c>
    </row>
    <row r="10" spans="1:14" x14ac:dyDescent="0.25">
      <c r="B10" s="23" t="s">
        <v>193</v>
      </c>
      <c r="C10" s="23" t="s">
        <v>194</v>
      </c>
      <c r="D10" s="23" t="s">
        <v>195</v>
      </c>
      <c r="E10" s="23" t="s">
        <v>196</v>
      </c>
      <c r="F10" s="23" t="s">
        <v>197</v>
      </c>
      <c r="G10" s="23" t="s">
        <v>198</v>
      </c>
      <c r="H10" s="23" t="s">
        <v>199</v>
      </c>
      <c r="I10" s="23" t="s">
        <v>200</v>
      </c>
      <c r="J10" s="23" t="s">
        <v>201</v>
      </c>
      <c r="K10" s="23" t="s">
        <v>202</v>
      </c>
    </row>
    <row r="11" spans="1:14" x14ac:dyDescent="0.25">
      <c r="A11" s="6"/>
      <c r="B11" s="72" t="str">
        <f>IF(AND(C11&lt;&gt;"",D11&lt;&gt;"",E11&lt;&gt;"",F11&lt;&gt;"",G11&lt;&gt;"",H11&lt;&gt;"",I11&lt;&gt;"",J11&lt;&gt;"",K11&lt;&gt;""),1,"")</f>
        <v/>
      </c>
      <c r="C11" s="39"/>
      <c r="D11" s="45"/>
      <c r="E11" s="44"/>
      <c r="F11" s="44"/>
      <c r="G11" s="42"/>
      <c r="H11" s="44"/>
      <c r="I11" s="44"/>
      <c r="J11" s="44"/>
      <c r="K11" s="44"/>
      <c r="L11" s="69"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2" t="str">
        <f>IF(OR(C12&lt;&gt;"",D12&lt;&gt;"",E12&lt;&gt;"",F12&lt;&gt;"",G12&lt;&gt;"",H12&lt;&gt;"",I12&lt;&gt;"",J12&lt;&gt;"",K12&lt;&gt;""),B11+1,"")</f>
        <v/>
      </c>
      <c r="C12" s="39"/>
      <c r="D12" s="45"/>
      <c r="E12" s="44"/>
      <c r="F12" s="44"/>
      <c r="G12" s="42"/>
      <c r="H12" s="44"/>
      <c r="I12" s="44"/>
      <c r="J12" s="44"/>
      <c r="K12" s="44"/>
      <c r="L12" s="69" t="str">
        <f t="shared" ref="L12:L30" si="0">IF(M12&lt;&gt;"","Erreur","")</f>
        <v/>
      </c>
      <c r="M12" s="50" t="str">
        <f>IF(G12&gt;$D$2,"Format erroné ou date renseignée supérieure à la date d'échéance.","")</f>
        <v/>
      </c>
    </row>
    <row r="13" spans="1:14" x14ac:dyDescent="0.25">
      <c r="A13" s="37"/>
      <c r="B13" s="72" t="str">
        <f t="shared" ref="B13:B30" si="1">IF(OR(C13&lt;&gt;"",D13&lt;&gt;"",E13&lt;&gt;"",F13&lt;&gt;"",G13&lt;&gt;"",H13&lt;&gt;"",I13&lt;&gt;"",J13&lt;&gt;"",K13&lt;&gt;""),B12+1,"")</f>
        <v/>
      </c>
      <c r="C13" s="39"/>
      <c r="D13" s="45"/>
      <c r="E13" s="44"/>
      <c r="F13" s="44"/>
      <c r="G13" s="42"/>
      <c r="H13" s="44"/>
      <c r="I13" s="44"/>
      <c r="J13" s="44"/>
      <c r="K13" s="44"/>
      <c r="L13" s="69" t="str">
        <f t="shared" si="0"/>
        <v/>
      </c>
      <c r="M13" s="50" t="str">
        <f t="shared" ref="M13:M30" si="2">IF(G13&gt;$D$2,"Format erroné ou date renseignée supérieure à la date d'échéance.","")</f>
        <v/>
      </c>
    </row>
    <row r="14" spans="1:14" x14ac:dyDescent="0.25">
      <c r="A14" s="37"/>
      <c r="B14" s="72" t="str">
        <f t="shared" si="1"/>
        <v/>
      </c>
      <c r="C14" s="39"/>
      <c r="D14" s="45"/>
      <c r="E14" s="44"/>
      <c r="F14" s="44"/>
      <c r="G14" s="42"/>
      <c r="H14" s="44"/>
      <c r="I14" s="44"/>
      <c r="J14" s="44"/>
      <c r="K14" s="44"/>
      <c r="L14" s="69" t="str">
        <f t="shared" si="0"/>
        <v/>
      </c>
      <c r="M14" s="50" t="str">
        <f t="shared" si="2"/>
        <v/>
      </c>
    </row>
    <row r="15" spans="1:14" x14ac:dyDescent="0.25">
      <c r="A15" s="37"/>
      <c r="B15" s="72" t="str">
        <f t="shared" si="1"/>
        <v/>
      </c>
      <c r="C15" s="39"/>
      <c r="D15" s="45"/>
      <c r="E15" s="44"/>
      <c r="F15" s="44"/>
      <c r="G15" s="42"/>
      <c r="H15" s="44"/>
      <c r="I15" s="44"/>
      <c r="J15" s="44"/>
      <c r="K15" s="44"/>
      <c r="L15" s="69" t="str">
        <f t="shared" si="0"/>
        <v/>
      </c>
      <c r="M15" s="50" t="str">
        <f t="shared" si="2"/>
        <v/>
      </c>
    </row>
    <row r="16" spans="1:14" x14ac:dyDescent="0.25">
      <c r="A16" s="37"/>
      <c r="B16" s="72" t="str">
        <f t="shared" si="1"/>
        <v/>
      </c>
      <c r="C16" s="39"/>
      <c r="D16" s="45"/>
      <c r="E16" s="44"/>
      <c r="F16" s="44"/>
      <c r="G16" s="42"/>
      <c r="H16" s="44"/>
      <c r="I16" s="44"/>
      <c r="J16" s="44"/>
      <c r="K16" s="44"/>
      <c r="L16" s="69" t="str">
        <f t="shared" si="0"/>
        <v/>
      </c>
      <c r="M16" s="50" t="str">
        <f t="shared" si="2"/>
        <v/>
      </c>
    </row>
    <row r="17" spans="1:13" x14ac:dyDescent="0.25">
      <c r="A17" s="37"/>
      <c r="B17" s="72" t="str">
        <f t="shared" si="1"/>
        <v/>
      </c>
      <c r="C17" s="39"/>
      <c r="D17" s="45"/>
      <c r="E17" s="44"/>
      <c r="F17" s="44"/>
      <c r="G17" s="42"/>
      <c r="H17" s="44"/>
      <c r="I17" s="44"/>
      <c r="J17" s="44"/>
      <c r="K17" s="44"/>
      <c r="L17" s="69" t="str">
        <f t="shared" si="0"/>
        <v/>
      </c>
      <c r="M17" s="50" t="str">
        <f t="shared" si="2"/>
        <v/>
      </c>
    </row>
    <row r="18" spans="1:13" x14ac:dyDescent="0.25">
      <c r="A18" s="37"/>
      <c r="B18" s="72" t="str">
        <f t="shared" si="1"/>
        <v/>
      </c>
      <c r="C18" s="39"/>
      <c r="D18" s="45"/>
      <c r="E18" s="44"/>
      <c r="F18" s="44"/>
      <c r="G18" s="42"/>
      <c r="H18" s="44"/>
      <c r="I18" s="44"/>
      <c r="J18" s="44"/>
      <c r="K18" s="44"/>
      <c r="L18" s="69" t="str">
        <f t="shared" si="0"/>
        <v/>
      </c>
      <c r="M18" s="50" t="str">
        <f t="shared" si="2"/>
        <v/>
      </c>
    </row>
    <row r="19" spans="1:13" x14ac:dyDescent="0.25">
      <c r="A19" s="37"/>
      <c r="B19" s="72" t="str">
        <f t="shared" si="1"/>
        <v/>
      </c>
      <c r="C19" s="39"/>
      <c r="D19" s="45"/>
      <c r="E19" s="44"/>
      <c r="F19" s="44"/>
      <c r="G19" s="42"/>
      <c r="H19" s="44"/>
      <c r="I19" s="44"/>
      <c r="J19" s="44"/>
      <c r="K19" s="44"/>
      <c r="L19" s="69" t="str">
        <f t="shared" si="0"/>
        <v/>
      </c>
      <c r="M19" s="50" t="str">
        <f t="shared" si="2"/>
        <v/>
      </c>
    </row>
    <row r="20" spans="1:13" x14ac:dyDescent="0.25">
      <c r="A20" s="37"/>
      <c r="B20" s="72" t="str">
        <f t="shared" si="1"/>
        <v/>
      </c>
      <c r="C20" s="39"/>
      <c r="D20" s="45"/>
      <c r="E20" s="44"/>
      <c r="F20" s="44"/>
      <c r="G20" s="42"/>
      <c r="H20" s="44"/>
      <c r="I20" s="44"/>
      <c r="J20" s="44"/>
      <c r="K20" s="44"/>
      <c r="L20" s="69" t="str">
        <f t="shared" si="0"/>
        <v/>
      </c>
      <c r="M20" s="50" t="str">
        <f t="shared" si="2"/>
        <v/>
      </c>
    </row>
    <row r="21" spans="1:13" x14ac:dyDescent="0.25">
      <c r="A21" s="37"/>
      <c r="B21" s="72" t="str">
        <f t="shared" si="1"/>
        <v/>
      </c>
      <c r="C21" s="39"/>
      <c r="D21" s="45"/>
      <c r="E21" s="44"/>
      <c r="F21" s="44"/>
      <c r="G21" s="42"/>
      <c r="H21" s="44"/>
      <c r="I21" s="44"/>
      <c r="J21" s="44"/>
      <c r="K21" s="44"/>
      <c r="L21" s="69" t="str">
        <f t="shared" si="0"/>
        <v/>
      </c>
      <c r="M21" s="50" t="str">
        <f t="shared" si="2"/>
        <v/>
      </c>
    </row>
    <row r="22" spans="1:13" x14ac:dyDescent="0.25">
      <c r="A22" s="37"/>
      <c r="B22" s="72" t="str">
        <f t="shared" si="1"/>
        <v/>
      </c>
      <c r="C22" s="39"/>
      <c r="D22" s="45"/>
      <c r="E22" s="44"/>
      <c r="F22" s="44"/>
      <c r="G22" s="42"/>
      <c r="H22" s="44"/>
      <c r="I22" s="44"/>
      <c r="J22" s="44"/>
      <c r="K22" s="44"/>
      <c r="L22" s="69" t="str">
        <f t="shared" si="0"/>
        <v/>
      </c>
      <c r="M22" s="50" t="str">
        <f t="shared" si="2"/>
        <v/>
      </c>
    </row>
    <row r="23" spans="1:13" x14ac:dyDescent="0.25">
      <c r="A23" s="37"/>
      <c r="B23" s="72" t="str">
        <f t="shared" si="1"/>
        <v/>
      </c>
      <c r="C23" s="39"/>
      <c r="D23" s="45"/>
      <c r="E23" s="44"/>
      <c r="F23" s="44"/>
      <c r="G23" s="42"/>
      <c r="H23" s="44"/>
      <c r="I23" s="44"/>
      <c r="J23" s="44"/>
      <c r="K23" s="44"/>
      <c r="L23" s="69" t="str">
        <f t="shared" si="0"/>
        <v/>
      </c>
      <c r="M23" s="50" t="str">
        <f t="shared" si="2"/>
        <v/>
      </c>
    </row>
    <row r="24" spans="1:13" x14ac:dyDescent="0.25">
      <c r="A24" s="37"/>
      <c r="B24" s="72" t="str">
        <f t="shared" si="1"/>
        <v/>
      </c>
      <c r="C24" s="39"/>
      <c r="D24" s="45"/>
      <c r="E24" s="44"/>
      <c r="F24" s="44"/>
      <c r="G24" s="42"/>
      <c r="H24" s="44"/>
      <c r="I24" s="44"/>
      <c r="J24" s="44"/>
      <c r="K24" s="44"/>
      <c r="L24" s="69" t="str">
        <f t="shared" si="0"/>
        <v/>
      </c>
      <c r="M24" s="50" t="str">
        <f t="shared" si="2"/>
        <v/>
      </c>
    </row>
    <row r="25" spans="1:13" x14ac:dyDescent="0.25">
      <c r="A25" s="37"/>
      <c r="B25" s="72" t="str">
        <f t="shared" si="1"/>
        <v/>
      </c>
      <c r="C25" s="39"/>
      <c r="D25" s="45"/>
      <c r="E25" s="44"/>
      <c r="F25" s="44"/>
      <c r="G25" s="42"/>
      <c r="H25" s="44"/>
      <c r="I25" s="44"/>
      <c r="J25" s="44"/>
      <c r="K25" s="44"/>
      <c r="L25" s="69" t="str">
        <f t="shared" si="0"/>
        <v/>
      </c>
      <c r="M25" s="50" t="str">
        <f t="shared" si="2"/>
        <v/>
      </c>
    </row>
    <row r="26" spans="1:13" x14ac:dyDescent="0.25">
      <c r="A26" s="37"/>
      <c r="B26" s="72" t="str">
        <f t="shared" si="1"/>
        <v/>
      </c>
      <c r="C26" s="39"/>
      <c r="D26" s="45"/>
      <c r="E26" s="44"/>
      <c r="F26" s="44"/>
      <c r="G26" s="42"/>
      <c r="H26" s="44"/>
      <c r="I26" s="44"/>
      <c r="J26" s="44"/>
      <c r="K26" s="44"/>
      <c r="L26" s="69" t="str">
        <f t="shared" si="0"/>
        <v/>
      </c>
      <c r="M26" s="50" t="str">
        <f t="shared" si="2"/>
        <v/>
      </c>
    </row>
    <row r="27" spans="1:13" x14ac:dyDescent="0.25">
      <c r="A27" s="37"/>
      <c r="B27" s="72" t="str">
        <f t="shared" si="1"/>
        <v/>
      </c>
      <c r="C27" s="39"/>
      <c r="D27" s="45"/>
      <c r="E27" s="44"/>
      <c r="F27" s="44"/>
      <c r="G27" s="42"/>
      <c r="H27" s="44"/>
      <c r="I27" s="44"/>
      <c r="J27" s="44"/>
      <c r="K27" s="44"/>
      <c r="L27" s="69" t="str">
        <f t="shared" si="0"/>
        <v/>
      </c>
      <c r="M27" s="50" t="str">
        <f t="shared" si="2"/>
        <v/>
      </c>
    </row>
    <row r="28" spans="1:13" x14ac:dyDescent="0.25">
      <c r="A28" s="37"/>
      <c r="B28" s="72" t="str">
        <f t="shared" si="1"/>
        <v/>
      </c>
      <c r="C28" s="39"/>
      <c r="D28" s="45"/>
      <c r="E28" s="44"/>
      <c r="F28" s="44"/>
      <c r="G28" s="42"/>
      <c r="H28" s="44"/>
      <c r="I28" s="44"/>
      <c r="J28" s="44"/>
      <c r="K28" s="44"/>
      <c r="L28" s="69" t="str">
        <f t="shared" si="0"/>
        <v/>
      </c>
      <c r="M28" s="50" t="str">
        <f t="shared" si="2"/>
        <v/>
      </c>
    </row>
    <row r="29" spans="1:13" x14ac:dyDescent="0.25">
      <c r="A29" s="37"/>
      <c r="B29" s="72" t="str">
        <f t="shared" si="1"/>
        <v/>
      </c>
      <c r="C29" s="39"/>
      <c r="D29" s="45"/>
      <c r="E29" s="44"/>
      <c r="F29" s="44"/>
      <c r="G29" s="42"/>
      <c r="H29" s="44"/>
      <c r="I29" s="44"/>
      <c r="J29" s="44"/>
      <c r="K29" s="44"/>
      <c r="L29" s="69" t="str">
        <f t="shared" si="0"/>
        <v/>
      </c>
      <c r="M29" s="50" t="str">
        <f t="shared" si="2"/>
        <v/>
      </c>
    </row>
    <row r="30" spans="1:13" x14ac:dyDescent="0.25">
      <c r="A30" s="37"/>
      <c r="B30" s="72" t="str">
        <f t="shared" si="1"/>
        <v/>
      </c>
      <c r="C30" s="39"/>
      <c r="D30" s="45"/>
      <c r="E30" s="44"/>
      <c r="F30" s="44"/>
      <c r="G30" s="42"/>
      <c r="H30" s="44"/>
      <c r="I30" s="44"/>
      <c r="J30" s="44"/>
      <c r="K30" s="44"/>
      <c r="L30" s="69" t="str">
        <f t="shared" si="0"/>
        <v/>
      </c>
      <c r="M30" s="50" t="str">
        <f t="shared" si="2"/>
        <v/>
      </c>
    </row>
  </sheetData>
  <sheetProtection algorithmName="SHA-512" hashValue="eFNpx6N/q4rA1bPutPO+hByEBKmj3KV+Aqn0wx4F7kOBGkixBr9QaQNjiBpnvUGaGmBmfMbrf0//C1PG/Qrfug==" saltValue="q8082g5OTDKtrnWCjX4uLw==" spinCount="100000" sheet="1" selectLockedCells="1"/>
  <mergeCells count="1">
    <mergeCell ref="B8:E8"/>
  </mergeCells>
  <conditionalFormatting sqref="L3">
    <cfRule type="expression" dxfId="139" priority="6">
      <formula>N3&gt;0</formula>
    </cfRule>
  </conditionalFormatting>
  <conditionalFormatting sqref="M3">
    <cfRule type="expression" dxfId="138" priority="5">
      <formula>N3&gt;0</formula>
    </cfRule>
  </conditionalFormatting>
  <conditionalFormatting sqref="G11">
    <cfRule type="expression" dxfId="137" priority="4">
      <formula>L11="Erreur"</formula>
    </cfRule>
  </conditionalFormatting>
  <conditionalFormatting sqref="C11:K11">
    <cfRule type="expression" dxfId="136" priority="3">
      <formula>$L11="Erreur"</formula>
    </cfRule>
  </conditionalFormatting>
  <conditionalFormatting sqref="G12">
    <cfRule type="expression" dxfId="135" priority="2">
      <formula>L12="Erreur"</formula>
    </cfRule>
  </conditionalFormatting>
  <conditionalFormatting sqref="G13:G30">
    <cfRule type="expression" dxfId="134" priority="1">
      <formula>L13="Erreur"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L1" s="65" t="s">
        <v>705</v>
      </c>
      <c r="M1" s="66" t="s">
        <v>706</v>
      </c>
    </row>
    <row r="2" spans="1:14" ht="13.8" x14ac:dyDescent="0.25">
      <c r="A2" s="4" t="s">
        <v>306</v>
      </c>
      <c r="B2" s="2">
        <f>'TB000201'!B2</f>
        <v>0</v>
      </c>
      <c r="C2" s="21" t="s">
        <v>263</v>
      </c>
      <c r="D2" s="15">
        <f>'TB000201'!D2</f>
        <v>45657</v>
      </c>
    </row>
    <row r="3" spans="1:14" ht="31.8" x14ac:dyDescent="0.3">
      <c r="A3" s="4"/>
      <c r="B3" s="2"/>
      <c r="C3" s="21"/>
      <c r="D3" s="3"/>
      <c r="L3" s="67" t="str">
        <f>IF(N3&gt;0,"L","J")</f>
        <v>L</v>
      </c>
      <c r="M3" s="68"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70">
        <f>'TB001101'!H3</f>
        <v>189</v>
      </c>
    </row>
    <row r="4" spans="1:14" ht="13.8" x14ac:dyDescent="0.25">
      <c r="A4" s="4" t="s">
        <v>252</v>
      </c>
      <c r="B4" s="16">
        <f>'TB000201'!B4</f>
        <v>0</v>
      </c>
      <c r="C4" s="21"/>
      <c r="D4" s="25"/>
    </row>
    <row r="5" spans="1:14" ht="13.8" x14ac:dyDescent="0.25">
      <c r="A5" s="5" t="s">
        <v>307</v>
      </c>
      <c r="B5" s="12" t="str">
        <f>IF('TB000201'!D12="Remis",B7,IF('TB000201'!D12="Non remis",CONCATENATE(B7,"_unfiled"),""))</f>
        <v>TB.02.01</v>
      </c>
      <c r="C5" s="22"/>
      <c r="D5" s="18"/>
      <c r="F5" s="40"/>
    </row>
    <row r="7" spans="1:14" ht="13.8" x14ac:dyDescent="0.25">
      <c r="A7" s="7"/>
      <c r="B7" s="10" t="s">
        <v>610</v>
      </c>
    </row>
    <row r="8" spans="1:14" x14ac:dyDescent="0.25">
      <c r="B8" s="98" t="s">
        <v>811</v>
      </c>
      <c r="C8" s="99"/>
      <c r="D8" s="99"/>
      <c r="E8" s="99"/>
    </row>
    <row r="9" spans="1:14" x14ac:dyDescent="0.25">
      <c r="B9" s="71" t="s">
        <v>400</v>
      </c>
      <c r="C9" s="14" t="s">
        <v>461</v>
      </c>
      <c r="D9" s="14" t="s">
        <v>388</v>
      </c>
      <c r="E9" s="14" t="s">
        <v>459</v>
      </c>
      <c r="F9" s="14" t="s">
        <v>273</v>
      </c>
      <c r="G9" s="14" t="s">
        <v>250</v>
      </c>
      <c r="H9" s="14" t="s">
        <v>399</v>
      </c>
      <c r="I9" s="14" t="s">
        <v>240</v>
      </c>
      <c r="J9" s="14" t="s">
        <v>558</v>
      </c>
      <c r="K9" s="14" t="s">
        <v>557</v>
      </c>
    </row>
    <row r="10" spans="1:14" x14ac:dyDescent="0.25">
      <c r="B10" s="23" t="s">
        <v>203</v>
      </c>
      <c r="C10" s="23" t="s">
        <v>204</v>
      </c>
      <c r="D10" s="23" t="s">
        <v>205</v>
      </c>
      <c r="E10" s="23" t="s">
        <v>206</v>
      </c>
      <c r="F10" s="23" t="s">
        <v>207</v>
      </c>
      <c r="G10" s="23" t="s">
        <v>208</v>
      </c>
      <c r="H10" s="23" t="s">
        <v>209</v>
      </c>
      <c r="I10" s="23" t="s">
        <v>210</v>
      </c>
      <c r="J10" s="23" t="s">
        <v>211</v>
      </c>
      <c r="K10" s="23" t="s">
        <v>212</v>
      </c>
    </row>
    <row r="11" spans="1:14" x14ac:dyDescent="0.25">
      <c r="A11" s="6"/>
      <c r="B11" s="72" t="str">
        <f>IF(AND(C11&lt;&gt;"",D11&lt;&gt;"",E11&lt;&gt;"",F11&lt;&gt;"",G11&lt;&gt;"",H11&lt;&gt;"",I11&lt;&gt;"",J11&lt;&gt;"",K11&lt;&gt;""),1,"")</f>
        <v/>
      </c>
      <c r="C11" s="39"/>
      <c r="D11" s="45"/>
      <c r="E11" s="44"/>
      <c r="F11" s="44"/>
      <c r="G11" s="42"/>
      <c r="H11" s="44"/>
      <c r="I11" s="44"/>
      <c r="J11" s="44"/>
      <c r="K11" s="44"/>
      <c r="L11" s="69" t="str">
        <f>IF(M11&lt;&gt;"","Erreur","")</f>
        <v>Erreur</v>
      </c>
      <c r="M11" s="50"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7"/>
      <c r="B12" s="72" t="str">
        <f>IF(OR(C12&lt;&gt;"",D12&lt;&gt;"",E12&lt;&gt;"",F12&lt;&gt;"",G12&lt;&gt;"",H12&lt;&gt;"",I12&lt;&gt;"",J12&lt;&gt;"",K12&lt;&gt;""),B11+1,"")</f>
        <v/>
      </c>
      <c r="C12" s="39"/>
      <c r="D12" s="45"/>
      <c r="E12" s="44"/>
      <c r="F12" s="44"/>
      <c r="G12" s="42"/>
      <c r="H12" s="44"/>
      <c r="I12" s="44"/>
      <c r="J12" s="44"/>
      <c r="K12" s="44"/>
      <c r="L12" s="69" t="str">
        <f t="shared" ref="L12" si="0">IF(M12&lt;&gt;"","Erreur","")</f>
        <v/>
      </c>
      <c r="M12" s="50" t="str">
        <f>IF(G12&gt;$D$2,"Format erroné ou date renseignée supérieure à la date d'échéance.","")</f>
        <v/>
      </c>
    </row>
    <row r="13" spans="1:14" x14ac:dyDescent="0.25">
      <c r="A13" s="37"/>
      <c r="B13" s="72" t="str">
        <f t="shared" ref="B13:B30" si="1">IF(OR(C13&lt;&gt;"",D13&lt;&gt;"",E13&lt;&gt;"",F13&lt;&gt;"",G13&lt;&gt;"",H13&lt;&gt;"",I13&lt;&gt;"",J13&lt;&gt;"",K13&lt;&gt;""),B12+1,"")</f>
        <v/>
      </c>
      <c r="C13" s="39"/>
      <c r="D13" s="45"/>
      <c r="E13" s="44"/>
      <c r="F13" s="44"/>
      <c r="G13" s="42"/>
      <c r="H13" s="44"/>
      <c r="I13" s="44"/>
      <c r="J13" s="44"/>
      <c r="K13" s="44"/>
      <c r="M13" s="50" t="str">
        <f t="shared" ref="M13:M30" si="2">IF(G13&gt;$D$2,"Format erroné ou date renseignée supérieure à la date d'échéance.","")</f>
        <v/>
      </c>
    </row>
    <row r="14" spans="1:14" x14ac:dyDescent="0.25">
      <c r="A14" s="37"/>
      <c r="B14" s="72" t="str">
        <f t="shared" si="1"/>
        <v/>
      </c>
      <c r="C14" s="39"/>
      <c r="D14" s="45"/>
      <c r="E14" s="44"/>
      <c r="F14" s="44"/>
      <c r="G14" s="42"/>
      <c r="H14" s="44"/>
      <c r="I14" s="44"/>
      <c r="J14" s="44"/>
      <c r="K14" s="44"/>
      <c r="M14" s="50" t="str">
        <f t="shared" si="2"/>
        <v/>
      </c>
    </row>
    <row r="15" spans="1:14" x14ac:dyDescent="0.25">
      <c r="A15" s="37"/>
      <c r="B15" s="72" t="str">
        <f t="shared" si="1"/>
        <v/>
      </c>
      <c r="C15" s="39"/>
      <c r="D15" s="45"/>
      <c r="E15" s="44"/>
      <c r="F15" s="44"/>
      <c r="G15" s="42"/>
      <c r="H15" s="44"/>
      <c r="I15" s="44"/>
      <c r="J15" s="44"/>
      <c r="K15" s="44"/>
      <c r="M15" s="50" t="str">
        <f t="shared" si="2"/>
        <v/>
      </c>
    </row>
    <row r="16" spans="1:14" x14ac:dyDescent="0.25">
      <c r="A16" s="37"/>
      <c r="B16" s="72" t="str">
        <f t="shared" si="1"/>
        <v/>
      </c>
      <c r="C16" s="39"/>
      <c r="D16" s="45"/>
      <c r="E16" s="44"/>
      <c r="F16" s="44"/>
      <c r="G16" s="42"/>
      <c r="H16" s="44"/>
      <c r="I16" s="44"/>
      <c r="J16" s="44"/>
      <c r="K16" s="44"/>
      <c r="M16" s="50" t="str">
        <f t="shared" si="2"/>
        <v/>
      </c>
    </row>
    <row r="17" spans="1:13" x14ac:dyDescent="0.25">
      <c r="A17" s="37"/>
      <c r="B17" s="72" t="str">
        <f t="shared" si="1"/>
        <v/>
      </c>
      <c r="C17" s="39"/>
      <c r="D17" s="45"/>
      <c r="E17" s="44"/>
      <c r="F17" s="44"/>
      <c r="G17" s="42"/>
      <c r="H17" s="44"/>
      <c r="I17" s="44"/>
      <c r="J17" s="44"/>
      <c r="K17" s="44"/>
      <c r="M17" s="50" t="str">
        <f t="shared" si="2"/>
        <v/>
      </c>
    </row>
    <row r="18" spans="1:13" x14ac:dyDescent="0.25">
      <c r="A18" s="37"/>
      <c r="B18" s="72" t="str">
        <f t="shared" si="1"/>
        <v/>
      </c>
      <c r="C18" s="39"/>
      <c r="D18" s="45"/>
      <c r="E18" s="44"/>
      <c r="F18" s="44"/>
      <c r="G18" s="42"/>
      <c r="H18" s="44"/>
      <c r="I18" s="44"/>
      <c r="J18" s="44"/>
      <c r="K18" s="44"/>
      <c r="M18" s="50" t="str">
        <f t="shared" si="2"/>
        <v/>
      </c>
    </row>
    <row r="19" spans="1:13" x14ac:dyDescent="0.25">
      <c r="A19" s="37"/>
      <c r="B19" s="72" t="str">
        <f t="shared" si="1"/>
        <v/>
      </c>
      <c r="C19" s="39"/>
      <c r="D19" s="45"/>
      <c r="E19" s="44"/>
      <c r="F19" s="44"/>
      <c r="G19" s="42"/>
      <c r="H19" s="44"/>
      <c r="I19" s="44"/>
      <c r="J19" s="44"/>
      <c r="K19" s="44"/>
      <c r="M19" s="50" t="str">
        <f t="shared" si="2"/>
        <v/>
      </c>
    </row>
    <row r="20" spans="1:13" x14ac:dyDescent="0.25">
      <c r="A20" s="37"/>
      <c r="B20" s="72" t="str">
        <f t="shared" si="1"/>
        <v/>
      </c>
      <c r="C20" s="39"/>
      <c r="D20" s="45"/>
      <c r="E20" s="44"/>
      <c r="F20" s="44"/>
      <c r="G20" s="42"/>
      <c r="H20" s="44"/>
      <c r="I20" s="44"/>
      <c r="J20" s="44"/>
      <c r="K20" s="44"/>
      <c r="M20" s="50" t="str">
        <f t="shared" si="2"/>
        <v/>
      </c>
    </row>
    <row r="21" spans="1:13" x14ac:dyDescent="0.25">
      <c r="A21" s="37"/>
      <c r="B21" s="72" t="str">
        <f t="shared" si="1"/>
        <v/>
      </c>
      <c r="C21" s="39"/>
      <c r="D21" s="45"/>
      <c r="E21" s="44"/>
      <c r="F21" s="44"/>
      <c r="G21" s="42"/>
      <c r="H21" s="44"/>
      <c r="I21" s="44"/>
      <c r="J21" s="44"/>
      <c r="K21" s="44"/>
      <c r="M21" s="50" t="str">
        <f t="shared" si="2"/>
        <v/>
      </c>
    </row>
    <row r="22" spans="1:13" x14ac:dyDescent="0.25">
      <c r="A22" s="37"/>
      <c r="B22" s="72" t="str">
        <f t="shared" si="1"/>
        <v/>
      </c>
      <c r="C22" s="39"/>
      <c r="D22" s="45"/>
      <c r="E22" s="44"/>
      <c r="F22" s="44"/>
      <c r="G22" s="42"/>
      <c r="H22" s="44"/>
      <c r="I22" s="44"/>
      <c r="J22" s="44"/>
      <c r="K22" s="44"/>
      <c r="M22" s="50" t="str">
        <f t="shared" si="2"/>
        <v/>
      </c>
    </row>
    <row r="23" spans="1:13" x14ac:dyDescent="0.25">
      <c r="A23" s="37"/>
      <c r="B23" s="72" t="str">
        <f t="shared" si="1"/>
        <v/>
      </c>
      <c r="C23" s="39"/>
      <c r="D23" s="45"/>
      <c r="E23" s="44"/>
      <c r="F23" s="44"/>
      <c r="G23" s="42"/>
      <c r="H23" s="44"/>
      <c r="I23" s="44"/>
      <c r="J23" s="44"/>
      <c r="K23" s="44"/>
      <c r="M23" s="50" t="str">
        <f t="shared" si="2"/>
        <v/>
      </c>
    </row>
    <row r="24" spans="1:13" x14ac:dyDescent="0.25">
      <c r="A24" s="37"/>
      <c r="B24" s="72" t="str">
        <f t="shared" si="1"/>
        <v/>
      </c>
      <c r="C24" s="39"/>
      <c r="D24" s="45"/>
      <c r="E24" s="44"/>
      <c r="F24" s="44"/>
      <c r="G24" s="42"/>
      <c r="H24" s="44"/>
      <c r="I24" s="44"/>
      <c r="J24" s="44"/>
      <c r="K24" s="44"/>
      <c r="M24" s="50" t="str">
        <f t="shared" si="2"/>
        <v/>
      </c>
    </row>
    <row r="25" spans="1:13" x14ac:dyDescent="0.25">
      <c r="A25" s="37"/>
      <c r="B25" s="72" t="str">
        <f t="shared" si="1"/>
        <v/>
      </c>
      <c r="C25" s="39"/>
      <c r="D25" s="45"/>
      <c r="E25" s="44"/>
      <c r="F25" s="44"/>
      <c r="G25" s="42"/>
      <c r="H25" s="44"/>
      <c r="I25" s="44"/>
      <c r="J25" s="44"/>
      <c r="K25" s="44"/>
      <c r="M25" s="50" t="str">
        <f t="shared" si="2"/>
        <v/>
      </c>
    </row>
    <row r="26" spans="1:13" x14ac:dyDescent="0.25">
      <c r="A26" s="37"/>
      <c r="B26" s="72" t="str">
        <f t="shared" si="1"/>
        <v/>
      </c>
      <c r="C26" s="39"/>
      <c r="D26" s="45"/>
      <c r="E26" s="44"/>
      <c r="F26" s="44"/>
      <c r="G26" s="42"/>
      <c r="H26" s="44"/>
      <c r="I26" s="44"/>
      <c r="J26" s="44"/>
      <c r="K26" s="44"/>
      <c r="M26" s="50" t="str">
        <f t="shared" si="2"/>
        <v/>
      </c>
    </row>
    <row r="27" spans="1:13" x14ac:dyDescent="0.25">
      <c r="A27" s="37"/>
      <c r="B27" s="72" t="str">
        <f t="shared" si="1"/>
        <v/>
      </c>
      <c r="C27" s="39"/>
      <c r="D27" s="45"/>
      <c r="E27" s="44"/>
      <c r="F27" s="44"/>
      <c r="G27" s="42"/>
      <c r="H27" s="44"/>
      <c r="I27" s="44"/>
      <c r="J27" s="44"/>
      <c r="K27" s="44"/>
      <c r="M27" s="50" t="str">
        <f t="shared" si="2"/>
        <v/>
      </c>
    </row>
    <row r="28" spans="1:13" x14ac:dyDescent="0.25">
      <c r="A28" s="37"/>
      <c r="B28" s="72" t="str">
        <f t="shared" si="1"/>
        <v/>
      </c>
      <c r="C28" s="39"/>
      <c r="D28" s="45"/>
      <c r="E28" s="44"/>
      <c r="F28" s="44"/>
      <c r="G28" s="42"/>
      <c r="H28" s="44"/>
      <c r="I28" s="44"/>
      <c r="J28" s="44"/>
      <c r="K28" s="44"/>
      <c r="M28" s="50" t="str">
        <f t="shared" si="2"/>
        <v/>
      </c>
    </row>
    <row r="29" spans="1:13" x14ac:dyDescent="0.25">
      <c r="A29" s="37"/>
      <c r="B29" s="72" t="str">
        <f t="shared" si="1"/>
        <v/>
      </c>
      <c r="C29" s="39"/>
      <c r="D29" s="45"/>
      <c r="E29" s="44"/>
      <c r="F29" s="44"/>
      <c r="G29" s="42"/>
      <c r="H29" s="44"/>
      <c r="I29" s="44"/>
      <c r="J29" s="44"/>
      <c r="K29" s="44"/>
      <c r="M29" s="50" t="str">
        <f t="shared" si="2"/>
        <v/>
      </c>
    </row>
    <row r="30" spans="1:13" x14ac:dyDescent="0.25">
      <c r="A30" s="37"/>
      <c r="B30" s="72" t="str">
        <f t="shared" si="1"/>
        <v/>
      </c>
      <c r="C30" s="39"/>
      <c r="D30" s="45"/>
      <c r="E30" s="44"/>
      <c r="F30" s="44"/>
      <c r="G30" s="42"/>
      <c r="H30" s="44"/>
      <c r="I30" s="44"/>
      <c r="J30" s="44"/>
      <c r="K30" s="44"/>
      <c r="M30" s="50" t="str">
        <f t="shared" si="2"/>
        <v/>
      </c>
    </row>
  </sheetData>
  <sheetProtection algorithmName="SHA-512" hashValue="pZ/8wK94UrxSE0WsK2fO+K2TGF3VpLfSiGCgO8WQQUswwuSdlqGEr+8CBvGCxLZRQvI+N0qfSyyKc2B5ryFLRw==" saltValue="cVgdh6V8EOcFk3PaUsvfIA==" spinCount="100000" sheet="1" selectLockedCells="1"/>
  <mergeCells count="1">
    <mergeCell ref="B8:E8"/>
  </mergeCells>
  <conditionalFormatting sqref="G13:G30">
    <cfRule type="expression" dxfId="133" priority="6">
      <formula>G13&gt;$D$2</formula>
    </cfRule>
  </conditionalFormatting>
  <conditionalFormatting sqref="L3">
    <cfRule type="expression" dxfId="132" priority="5">
      <formula>N3&gt;0</formula>
    </cfRule>
  </conditionalFormatting>
  <conditionalFormatting sqref="M3">
    <cfRule type="expression" dxfId="131" priority="4">
      <formula>N3&gt;0</formula>
    </cfRule>
  </conditionalFormatting>
  <conditionalFormatting sqref="G11">
    <cfRule type="expression" dxfId="130" priority="3">
      <formula>L11="Erreur"</formula>
    </cfRule>
  </conditionalFormatting>
  <conditionalFormatting sqref="C11:K11">
    <cfRule type="expression" dxfId="129" priority="2">
      <formula>$L11="Erreur"</formula>
    </cfRule>
  </conditionalFormatting>
  <conditionalFormatting sqref="G12">
    <cfRule type="expression" dxfId="128" priority="1">
      <formula>L12="Erreur"</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ummaryBelow="0" summaryRight="0"/>
  </sheetPr>
  <dimension ref="A1:J25"/>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t="str">
        <f>IF(C1&lt;&gt;"",SUBSTITUTE(UPPER(LEFT(RIGHT(C1,LEN(C1)-SEARCH("¤",SUBSTITUTE(C1,"/","¤",LEN(C1)-LEN(SUBSTITUTE(C1,"/",""))))),SEARCH(".",RIGHT(C1,LEN(C1)-SEARCH("¤",SUBSTITUTE(C1,"/","¤",LEN(C1)-LEN(SUBSTITUTE(C1,"/",""))))))-1)),"_","")&amp;IF(LEN(B2)&lt;&gt;LEN(SUBSTITUTE(B2,".",""))," - "&amp;RIGHT(B2,LEN(B2)-SEARCH(".",B2)),""),"")</f>
        <v/>
      </c>
      <c r="C1" s="20"/>
      <c r="D1" s="9"/>
      <c r="E1" s="7" t="s">
        <v>690</v>
      </c>
      <c r="H1" s="65" t="s">
        <v>705</v>
      </c>
      <c r="I1" s="66" t="s">
        <v>706</v>
      </c>
    </row>
    <row r="2" spans="1:10" ht="13.8" x14ac:dyDescent="0.25">
      <c r="A2" s="4" t="s">
        <v>306</v>
      </c>
      <c r="B2" s="2">
        <f>'TB000201'!B2</f>
        <v>0</v>
      </c>
      <c r="C2" s="21" t="s">
        <v>263</v>
      </c>
      <c r="D2" s="15">
        <f>'TB000201'!D2</f>
        <v>45657</v>
      </c>
    </row>
    <row r="3" spans="1:10" ht="31.8" x14ac:dyDescent="0.3">
      <c r="A3" s="4"/>
      <c r="B3" s="2"/>
      <c r="C3" s="21"/>
      <c r="D3" s="3"/>
      <c r="H3" s="67" t="str">
        <f>IF(J3&gt;0,"L","J")</f>
        <v>L</v>
      </c>
      <c r="I3" s="68"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70">
        <f>'TB001101'!H3</f>
        <v>189</v>
      </c>
    </row>
    <row r="4" spans="1:10" ht="13.8" x14ac:dyDescent="0.25">
      <c r="A4" s="4" t="s">
        <v>252</v>
      </c>
      <c r="B4" s="16">
        <f>'TB000201'!B4</f>
        <v>0</v>
      </c>
      <c r="C4" s="21"/>
      <c r="D4" s="25"/>
    </row>
    <row r="5" spans="1:10" ht="13.8" x14ac:dyDescent="0.25">
      <c r="A5" s="5" t="s">
        <v>307</v>
      </c>
      <c r="B5" s="12" t="str">
        <f>IF('TB000201'!D13="Remis",B7,IF('TB000201'!D13="Non remis",CONCATENATE(B7,"_unfiled"),""))</f>
        <v>TB.02.02</v>
      </c>
      <c r="C5" s="22"/>
      <c r="D5" s="18"/>
      <c r="F5" s="40" t="str">
        <f>IF(B5="","Saisir Non remis ou remis pour ce tableau dans le tableau TB.00.01",IF(AND(RIGHT(B5,7)="unfiled",COUNTA(D13:G25)&gt;0),"Le tableau étant non remis, il ne doit pas être renseigné",""))</f>
        <v/>
      </c>
    </row>
    <row r="7" spans="1:10" ht="13.8" x14ac:dyDescent="0.25">
      <c r="A7" s="7"/>
      <c r="B7" s="10" t="s">
        <v>615</v>
      </c>
    </row>
    <row r="8" spans="1:10" x14ac:dyDescent="0.25">
      <c r="B8" s="98" t="s">
        <v>617</v>
      </c>
      <c r="C8" s="99"/>
      <c r="D8" s="99"/>
      <c r="E8" s="99"/>
    </row>
    <row r="9" spans="1:10" x14ac:dyDescent="0.25">
      <c r="D9" s="100" t="s">
        <v>561</v>
      </c>
      <c r="E9" s="101"/>
      <c r="F9" s="100"/>
      <c r="G9" s="100" t="s">
        <v>239</v>
      </c>
    </row>
    <row r="10" spans="1:10" x14ac:dyDescent="0.25">
      <c r="D10" s="14" t="s">
        <v>404</v>
      </c>
      <c r="E10" s="14" t="s">
        <v>249</v>
      </c>
      <c r="F10" s="14" t="s">
        <v>389</v>
      </c>
      <c r="G10" s="100"/>
    </row>
    <row r="11" spans="1:10" x14ac:dyDescent="0.25">
      <c r="D11" s="23" t="s">
        <v>159</v>
      </c>
      <c r="E11" s="23" t="s">
        <v>160</v>
      </c>
      <c r="F11" s="23" t="s">
        <v>162</v>
      </c>
      <c r="G11" s="23" t="s">
        <v>166</v>
      </c>
    </row>
    <row r="12" spans="1:10" x14ac:dyDescent="0.25">
      <c r="B12" s="17" t="s">
        <v>118</v>
      </c>
      <c r="C12" s="27"/>
      <c r="D12" s="28"/>
      <c r="E12" s="34"/>
      <c r="F12" s="29"/>
      <c r="G12" s="32"/>
    </row>
    <row r="13" spans="1:10" ht="22.2" customHeight="1" x14ac:dyDescent="0.25">
      <c r="B13" s="17" t="s">
        <v>340</v>
      </c>
      <c r="C13" s="23" t="s">
        <v>466</v>
      </c>
      <c r="D13" s="38"/>
      <c r="E13" s="34"/>
      <c r="F13" s="29"/>
      <c r="G13" s="46"/>
      <c r="H13" s="70" t="str">
        <f>IF(I13 &lt;&gt;"","Erreur","")</f>
        <v>Erreur</v>
      </c>
      <c r="I13" s="50" t="str">
        <f>IF(D13="","Saisir NON ou OUI.","")</f>
        <v>Saisir NON ou OUI.</v>
      </c>
    </row>
    <row r="14" spans="1:10" ht="22.2" customHeight="1" x14ac:dyDescent="0.25">
      <c r="B14" s="17" t="s">
        <v>341</v>
      </c>
      <c r="C14" s="23" t="s">
        <v>471</v>
      </c>
      <c r="D14" s="38"/>
      <c r="E14" s="34"/>
      <c r="F14" s="29"/>
      <c r="G14" s="46"/>
      <c r="H14" s="70" t="str">
        <f t="shared" ref="H14:H16" si="0">IF(I14 &lt;&gt;"","Erreur","")</f>
        <v>Erreur</v>
      </c>
      <c r="I14" s="50" t="str">
        <f t="shared" ref="I14:I15" si="1">IF(D14="","Saisir NON ou OUI.","")</f>
        <v>Saisir NON ou OUI.</v>
      </c>
    </row>
    <row r="15" spans="1:10" ht="22.2" customHeight="1" x14ac:dyDescent="0.25">
      <c r="B15" s="17" t="s">
        <v>343</v>
      </c>
      <c r="C15" s="23" t="s">
        <v>475</v>
      </c>
      <c r="D15" s="38"/>
      <c r="E15" s="34"/>
      <c r="F15" s="29"/>
      <c r="G15" s="46"/>
      <c r="H15" s="70" t="str">
        <f t="shared" si="0"/>
        <v>Erreur</v>
      </c>
      <c r="I15" s="50" t="str">
        <f t="shared" si="1"/>
        <v>Saisir NON ou OUI.</v>
      </c>
    </row>
    <row r="16" spans="1:10" ht="45" customHeight="1" x14ac:dyDescent="0.25">
      <c r="B16" s="17" t="s">
        <v>342</v>
      </c>
      <c r="C16" s="23" t="s">
        <v>478</v>
      </c>
      <c r="D16" s="38"/>
      <c r="E16" s="34"/>
      <c r="F16" s="29"/>
      <c r="G16" s="46"/>
      <c r="H16" s="70" t="str">
        <f t="shared" si="0"/>
        <v>Erreur</v>
      </c>
      <c r="I16" s="50" t="str">
        <f t="shared" ref="I16" si="2">IF(D16="","Saisir NON ou OUI.","")</f>
        <v>Saisir NON ou OUI.</v>
      </c>
    </row>
    <row r="17" spans="2:9" ht="22.2" customHeight="1" x14ac:dyDescent="0.25">
      <c r="B17" s="17" t="s">
        <v>448</v>
      </c>
      <c r="C17" s="23" t="s">
        <v>479</v>
      </c>
      <c r="D17" s="28"/>
      <c r="E17" s="53"/>
      <c r="F17" s="29"/>
      <c r="G17" s="46"/>
      <c r="H17" s="70" t="str">
        <f>IF(I17 &lt;&gt;"","Erreur","")</f>
        <v>Erreur</v>
      </c>
      <c r="I17" s="50" t="str">
        <f>IF(E17&gt;$D$2,"Format erroné ou date renseignée supérieure à la date d'échéance.",IF(AND(E17="",G17=""),"L'absence de date nécessite un commentaire explicatif. ",""))</f>
        <v xml:space="preserve">L'absence de date nécessite un commentaire explicatif. </v>
      </c>
    </row>
    <row r="18" spans="2:9" x14ac:dyDescent="0.25">
      <c r="B18" s="17" t="s">
        <v>117</v>
      </c>
      <c r="C18" s="27"/>
      <c r="D18" s="28"/>
      <c r="E18" s="34"/>
      <c r="F18" s="29"/>
      <c r="G18" s="32"/>
    </row>
    <row r="19" spans="2:9" ht="45" customHeight="1" x14ac:dyDescent="0.25">
      <c r="B19" s="17" t="s">
        <v>345</v>
      </c>
      <c r="C19" s="23" t="s">
        <v>480</v>
      </c>
      <c r="D19" s="38"/>
      <c r="E19" s="34"/>
      <c r="F19" s="29"/>
      <c r="G19" s="46"/>
      <c r="H19" s="70" t="str">
        <f t="shared" ref="H19:H22" si="3">IF(I19 &lt;&gt;"","Erreur","")</f>
        <v>Erreur</v>
      </c>
      <c r="I19" s="50" t="str">
        <f t="shared" ref="I19:I20" si="4">IF(D19="","Saisir NON ou OUI.","")</f>
        <v>Saisir NON ou OUI.</v>
      </c>
    </row>
    <row r="20" spans="2:9" ht="34.200000000000003" customHeight="1" x14ac:dyDescent="0.25">
      <c r="B20" s="17" t="s">
        <v>661</v>
      </c>
      <c r="C20" s="23" t="s">
        <v>485</v>
      </c>
      <c r="D20" s="38"/>
      <c r="E20" s="34"/>
      <c r="F20" s="29"/>
      <c r="G20" s="46"/>
      <c r="H20" s="70" t="str">
        <f t="shared" si="3"/>
        <v>Erreur</v>
      </c>
      <c r="I20" s="50" t="str">
        <f t="shared" si="4"/>
        <v>Saisir NON ou OUI.</v>
      </c>
    </row>
    <row r="21" spans="2:9" x14ac:dyDescent="0.25">
      <c r="B21" s="17" t="s">
        <v>116</v>
      </c>
      <c r="C21" s="27"/>
      <c r="D21" s="28"/>
      <c r="E21" s="34"/>
      <c r="F21" s="29"/>
      <c r="G21" s="32"/>
    </row>
    <row r="22" spans="2:9" ht="34.200000000000003" customHeight="1" x14ac:dyDescent="0.25">
      <c r="B22" s="17" t="s">
        <v>246</v>
      </c>
      <c r="C22" s="23" t="s">
        <v>487</v>
      </c>
      <c r="D22" s="38"/>
      <c r="E22" s="34"/>
      <c r="F22" s="29"/>
      <c r="G22" s="46"/>
      <c r="H22" s="70" t="str">
        <f t="shared" si="3"/>
        <v>Erreur</v>
      </c>
      <c r="I22" s="50" t="str">
        <f>IF(D22="","Saisir NON ou OUI.",IF(AND(D22="OUI",G22=""),"Saisir un commentaire explicatif.",""))</f>
        <v>Saisir NON ou OUI.</v>
      </c>
    </row>
    <row r="23" spans="2:9" ht="34.200000000000003" customHeight="1" x14ac:dyDescent="0.25">
      <c r="B23" s="17" t="s">
        <v>238</v>
      </c>
      <c r="C23" s="23" t="s">
        <v>488</v>
      </c>
      <c r="D23" s="28"/>
      <c r="E23" s="34"/>
      <c r="F23" s="48"/>
      <c r="G23" s="46"/>
      <c r="H23" s="70" t="str">
        <f>IF(I23 &lt;&gt;"","Erreur")</f>
        <v>Erreur</v>
      </c>
      <c r="I23" s="50" t="str">
        <f>IF(F23="","Saisir un  nombre entier.","")</f>
        <v>Saisir un  nombre entier.</v>
      </c>
    </row>
    <row r="24" spans="2:9" ht="34.200000000000003" customHeight="1" x14ac:dyDescent="0.25">
      <c r="B24" s="17" t="s">
        <v>236</v>
      </c>
      <c r="C24" s="23" t="s">
        <v>489</v>
      </c>
      <c r="D24" s="28"/>
      <c r="E24" s="34"/>
      <c r="F24" s="48"/>
      <c r="G24" s="46"/>
      <c r="H24" s="70" t="str">
        <f t="shared" ref="H24:H25" si="5">IF(I24 &lt;&gt;"","Erreur")</f>
        <v>Erreur</v>
      </c>
      <c r="I24" s="50" t="str">
        <f t="shared" ref="I24:I25" si="6">IF(F24="","Saisir un  nombre entier.","")</f>
        <v>Saisir un  nombre entier.</v>
      </c>
    </row>
    <row r="25" spans="2:9" ht="34.200000000000003" customHeight="1" x14ac:dyDescent="0.25">
      <c r="B25" s="19" t="s">
        <v>237</v>
      </c>
      <c r="C25" s="24" t="s">
        <v>490</v>
      </c>
      <c r="D25" s="26"/>
      <c r="E25" s="35"/>
      <c r="F25" s="49"/>
      <c r="G25" s="45"/>
      <c r="H25" s="70" t="str">
        <f t="shared" si="5"/>
        <v>Erreur</v>
      </c>
      <c r="I25" s="50" t="str">
        <f t="shared" si="6"/>
        <v>Saisir un  nombre entier.</v>
      </c>
    </row>
  </sheetData>
  <sheetProtection algorithmName="SHA-512" hashValue="SecvSKJWacMDjiAM4cNFuqSyayjdj9z10p4LXM+jcHkwt6xregI19ZcDn5qp1jJGWl58YO9ruNrxuJqNwx5uZQ==" saltValue="Y90lKDSyfy/GY3sv/1iNfA==" spinCount="100000" sheet="1" objects="1" scenarios="1" selectLockedCells="1"/>
  <mergeCells count="3">
    <mergeCell ref="B8:E8"/>
    <mergeCell ref="D9:F9"/>
    <mergeCell ref="G9:G10"/>
  </mergeCells>
  <conditionalFormatting sqref="E17">
    <cfRule type="expression" dxfId="127" priority="13">
      <formula>H17="Erreur"</formula>
    </cfRule>
  </conditionalFormatting>
  <conditionalFormatting sqref="H3">
    <cfRule type="expression" dxfId="126" priority="12">
      <formula>J3&gt;0</formula>
    </cfRule>
  </conditionalFormatting>
  <conditionalFormatting sqref="I3">
    <cfRule type="expression" dxfId="125" priority="11">
      <formula>J3&gt;0</formula>
    </cfRule>
  </conditionalFormatting>
  <conditionalFormatting sqref="D13">
    <cfRule type="expression" dxfId="124" priority="10">
      <formula>H13="Erreur"</formula>
    </cfRule>
  </conditionalFormatting>
  <conditionalFormatting sqref="D14:D15">
    <cfRule type="expression" dxfId="123" priority="9">
      <formula>H14="Erreur"</formula>
    </cfRule>
  </conditionalFormatting>
  <conditionalFormatting sqref="D16">
    <cfRule type="expression" dxfId="122" priority="7">
      <formula>H16="Erreur"</formula>
    </cfRule>
  </conditionalFormatting>
  <conditionalFormatting sqref="G17">
    <cfRule type="expression" dxfId="121" priority="6">
      <formula>H17="Erreur"</formula>
    </cfRule>
  </conditionalFormatting>
  <conditionalFormatting sqref="D19:D20">
    <cfRule type="expression" dxfId="120" priority="5">
      <formula>H19="Erreur"</formula>
    </cfRule>
  </conditionalFormatting>
  <conditionalFormatting sqref="D22">
    <cfRule type="expression" dxfId="119" priority="4">
      <formula>H22="Erreur"</formula>
    </cfRule>
  </conditionalFormatting>
  <conditionalFormatting sqref="G22">
    <cfRule type="expression" dxfId="118" priority="3">
      <formula>H22="Erreur"</formula>
    </cfRule>
  </conditionalFormatting>
  <conditionalFormatting sqref="F23">
    <cfRule type="expression" dxfId="117" priority="2">
      <formula>H23="Erreur"</formula>
    </cfRule>
  </conditionalFormatting>
  <conditionalFormatting sqref="F24:F25">
    <cfRule type="expression" dxfId="116" priority="1">
      <formula>H24="Erreur"</formula>
    </cfRule>
  </conditionalFormatting>
  <dataValidations count="1">
    <dataValidation type="whole" allowBlank="1" showInputMessage="1" showErrorMessage="1" errorTitle="Saisie non valide" error="Seuls les nombres entiers sont autorisés." sqref="F23:F25">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D19:D20 D13:D16 D22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TB001101</vt:lpstr>
      <vt:lpstr>TB000201</vt:lpstr>
      <vt:lpstr>TB010101</vt:lpstr>
      <vt:lpstr>TB020101</vt:lpstr>
      <vt:lpstr>TB020102</vt:lpstr>
      <vt:lpstr>TB020103</vt:lpstr>
      <vt:lpstr>TB020104</vt:lpstr>
      <vt:lpstr>TB020105</vt:lpstr>
      <vt:lpstr>TB020201</vt:lpstr>
      <vt:lpstr>TB030101</vt:lpstr>
      <vt:lpstr>TB050101</vt:lpstr>
      <vt:lpstr>TB060101</vt:lpstr>
      <vt:lpstr>TB070201</vt:lpstr>
      <vt:lpstr>TB080101</vt:lpstr>
      <vt:lpstr>TB100101</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ROUGEOT Jean-Marie (DGSI DDSA)</cp:lastModifiedBy>
  <dcterms:created xsi:type="dcterms:W3CDTF">2023-10-12T17:02:37Z</dcterms:created>
  <dcterms:modified xsi:type="dcterms:W3CDTF">2024-12-05T16:05:53Z</dcterms:modified>
</cp:coreProperties>
</file>