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1100" windowHeight="5550" tabRatio="930" activeTab="0"/>
  </bookViews>
  <sheets>
    <sheet name="Présentation" sheetId="1" r:id="rId1"/>
    <sheet name="__TABLE__" sheetId="2" state="hidden" r:id="rId2"/>
    <sheet name="IDEN" sheetId="3" r:id="rId3"/>
    <sheet name="BS-C1-T" sheetId="4" r:id="rId4"/>
    <sheet name="BS-C1-L" sheetId="5" r:id="rId5"/>
    <sheet name="TP-F1Q-T" sheetId="6" r:id="rId6"/>
    <sheet name="TP-F1Q-L" sheetId="7" r:id="rId7"/>
    <sheet name="TP-E1Q-T" sheetId="8" r:id="rId8"/>
    <sheet name="TP-E1Q-L" sheetId="9" r:id="rId9"/>
    <sheet name="OF-B1Q-T" sheetId="10" r:id="rId10"/>
    <sheet name="OF-B1Q-L" sheetId="11" r:id="rId11"/>
    <sheet name="SCR-B2A-T" sheetId="12" r:id="rId12"/>
    <sheet name="SCR-B2A-L" sheetId="13" r:id="rId13"/>
    <sheet name="SCR-B3A-T" sheetId="14" r:id="rId14"/>
    <sheet name="SCR-B3A-L" sheetId="15" r:id="rId15"/>
    <sheet name="SCR-B3B-T" sheetId="16" r:id="rId16"/>
    <sheet name="SCR-B3B-L" sheetId="17" r:id="rId17"/>
    <sheet name="SCR-B3C-T" sheetId="18" r:id="rId18"/>
    <sheet name="SCR-B3C-L" sheetId="19" r:id="rId19"/>
    <sheet name="SCR-B3D-T" sheetId="20" r:id="rId20"/>
    <sheet name="SCR-B3D-L" sheetId="21" r:id="rId21"/>
    <sheet name="SCR-B3E-T" sheetId="22" r:id="rId22"/>
    <sheet name="SCR-B3E-L" sheetId="23" r:id="rId23"/>
    <sheet name="SCR-B3F-T" sheetId="24" r:id="rId24"/>
    <sheet name="SCR-B3F-L" sheetId="25" r:id="rId25"/>
    <sheet name="SCR-B3G-T" sheetId="26" r:id="rId26"/>
    <sheet name="SCR-B3G-L" sheetId="27" r:id="rId27"/>
    <sheet name="MCR-B4A-T" sheetId="28" r:id="rId28"/>
    <sheet name="MCR-B4A-L" sheetId="29" r:id="rId29"/>
    <sheet name="MCR-B4B-T" sheetId="30" r:id="rId30"/>
    <sheet name="MCR-B4B-L" sheetId="31" r:id="rId31"/>
    <sheet name="Fonds-cant." sheetId="32" r:id="rId32"/>
    <sheet name="Contrôle" sheetId="33" r:id="rId33"/>
  </sheets>
  <externalReferences>
    <externalReference r:id="rId36"/>
  </externalReferences>
  <definedNames>
    <definedName name="__CodesFJ">'[1]__TABLES__'!$B$22:$B$32</definedName>
    <definedName name="__CodesNA">'[1]__TABLES__'!$B$13:$B$20</definedName>
    <definedName name="__ListeCodes">'[1]__TABLES__'!$C$9:$C$11</definedName>
    <definedName name="__ListeFJ">'[1]__TABLES__'!$C$23:$C$32</definedName>
    <definedName name="__ListeNA">'[1]__TABLES__'!$C$14:$C$20</definedName>
    <definedName name="__MsgNomOrganisme">'__TABLE__'!$B$7</definedName>
    <definedName name="_code">'Présentation'!$B$19</definedName>
    <definedName name="_ListeCodes">'__TABLE__'!$C$9:$C$11</definedName>
    <definedName name="anscount" hidden="1">1</definedName>
    <definedName name="Dénomination" localSheetId="2">'IDEN'!$D$5</definedName>
    <definedName name="Exercice" localSheetId="2">'IDEN'!$G$4</definedName>
    <definedName name="FJ">'Présentation'!$B$23</definedName>
    <definedName name="id">'IDEN'!$D$4</definedName>
    <definedName name="_xlnm.Print_Titles" localSheetId="4">'BS-C1-L'!$4:$4</definedName>
    <definedName name="_xlnm.Print_Titles" localSheetId="24">'SCR-B3F-L'!$4:$4</definedName>
    <definedName name="_xlnm.Print_Titles" localSheetId="6">'TP-F1Q-L'!$4:$4</definedName>
    <definedName name="indexCode">'__TABLE__'!$B$9</definedName>
    <definedName name="indexCode1">'__TABLE__'!$B$9</definedName>
    <definedName name="listeFJ">'__TABLE__'!$C$23:$C$32</definedName>
    <definedName name="listeNA">'__TABLE__'!$C$14:$C$20</definedName>
    <definedName name="NA">'Présentation'!$B$22</definedName>
    <definedName name="NUMERO">'Présentation'!$B$21</definedName>
    <definedName name="RNM">'Présentation'!$B$24</definedName>
    <definedName name="RNMP">'Présentation'!$B$24</definedName>
    <definedName name="SIREN">'Présentation'!$B$26</definedName>
    <definedName name="unité">'IDEN'!$I$4</definedName>
    <definedName name="Z_91FEEA93_7A22_4042_B235_31277552A74A_.wvu.PrintArea" localSheetId="3" hidden="1">'BS-C1-T'!$A$1:$E$101</definedName>
    <definedName name="Z_91FEEA93_7A22_4042_B235_31277552A74A_.wvu.PrintArea" localSheetId="7" hidden="1">'TP-E1Q-T'!$D$4:$U$30</definedName>
    <definedName name="Z_91FEEA93_7A22_4042_B235_31277552A74A_.wvu.PrintArea" localSheetId="5" hidden="1">'TP-F1Q-T'!$A$4:$N$20</definedName>
    <definedName name="_xlnm.Print_Area" localSheetId="4">'BS-C1-L'!$A$1:$C$102</definedName>
    <definedName name="_xlnm.Print_Area" localSheetId="3">'BS-C1-T'!$A$1:$E$91</definedName>
    <definedName name="_xlnm.Print_Area" localSheetId="31">'Fonds-cant.'!$B$1:$O$66</definedName>
    <definedName name="_xlnm.Print_Area" localSheetId="2">'IDEN'!$A$1:$I$5</definedName>
    <definedName name="_xlnm.Print_Area" localSheetId="27">'MCR-B4A-T'!$A$1:$G$45</definedName>
    <definedName name="_xlnm.Print_Area" localSheetId="29">'MCR-B4B-T'!$A$1:$L$54</definedName>
    <definedName name="_xlnm.Print_Area" localSheetId="9">'OF-B1Q-T'!$A$1:$H$124</definedName>
    <definedName name="_xlnm.Print_Area" localSheetId="0">'Présentation'!$A$1:$D$28</definedName>
    <definedName name="_xlnm.Print_Area" localSheetId="11">'SCR-B2A-T'!$A$1:$G$65</definedName>
    <definedName name="_xlnm.Print_Area" localSheetId="13">'SCR-B3A-T'!$A$1:$J$47</definedName>
    <definedName name="_xlnm.Print_Area" localSheetId="15">'SCR-B3B-T'!$A$1:$H$27</definedName>
    <definedName name="_xlnm.Print_Area" localSheetId="17">'SCR-B3C-T'!$A$1:$J$40</definedName>
    <definedName name="_xlnm.Print_Area" localSheetId="19">'SCR-B3D-T'!$A$1:$J$74</definedName>
    <definedName name="_xlnm.Print_Area" localSheetId="22">'SCR-B3E-L'!$A$1:$D$18</definedName>
    <definedName name="_xlnm.Print_Area" localSheetId="21">'SCR-B3E-T'!$A$1:$J$37</definedName>
    <definedName name="_xlnm.Print_Area" localSheetId="24">'SCR-B3F-L'!$A$1:$C$326</definedName>
    <definedName name="_xlnm.Print_Area" localSheetId="23">'SCR-B3F-T'!$A$1:$Q$374</definedName>
    <definedName name="_xlnm.Print_Area" localSheetId="25">'SCR-B3G-T'!$A$1:$E$33</definedName>
    <definedName name="_xlnm.Print_Area" localSheetId="8">'TP-E1Q-L'!$A$1:$C$151</definedName>
    <definedName name="_xlnm.Print_Area" localSheetId="7">'TP-E1Q-T'!$A$1:$T$30</definedName>
    <definedName name="_xlnm.Print_Area" localSheetId="5">'TP-F1Q-T'!$A$1:$T$20</definedName>
  </definedNames>
  <calcPr fullCalcOnLoad="1"/>
</workbook>
</file>

<file path=xl/comments5.xml><?xml version="1.0" encoding="utf-8"?>
<comments xmlns="http://schemas.openxmlformats.org/spreadsheetml/2006/main">
  <authors>
    <author>M. Ribas</author>
  </authors>
  <commentList>
    <comment ref="C5" authorId="0">
      <text>
        <r>
          <rPr>
            <b/>
            <sz val="8"/>
            <rFont val="Tahoma"/>
            <family val="2"/>
          </rPr>
          <t>M. Ribas:</t>
        </r>
        <r>
          <rPr>
            <sz val="8"/>
            <rFont val="Tahoma"/>
            <family val="2"/>
          </rPr>
          <t xml:space="preserve">
Les éléments barré sont les modifications effectuées par rapport à la traduction de décembre 2012
JBr: j'ai remis qq éléments qui étaient barrés</t>
        </r>
      </text>
    </comment>
  </commentList>
</comments>
</file>

<file path=xl/sharedStrings.xml><?xml version="1.0" encoding="utf-8"?>
<sst xmlns="http://schemas.openxmlformats.org/spreadsheetml/2006/main" count="7544" uniqueCount="4672">
  <si>
    <t>AB21=SUM(AB1:AB20)</t>
  </si>
  <si>
    <t>AC21=SUM(AC1:AC20)</t>
  </si>
  <si>
    <t>AD21=SUM(AD1:AD20)</t>
  </si>
  <si>
    <t>AB36=SUM(AB22:AB35)</t>
  </si>
  <si>
    <t>AB37=AB21+AB36</t>
  </si>
  <si>
    <t>AI21=SUM(AI1:AI20)</t>
  </si>
  <si>
    <t>Q14=SUM(A14:P14)</t>
  </si>
  <si>
    <t xml:space="preserve">Q21=SUM(A21:P21)  </t>
  </si>
  <si>
    <t xml:space="preserve">Non regulated entities carrying out financial activities  </t>
  </si>
  <si>
    <t xml:space="preserve">Q12=SUM(A12:P12)  </t>
  </si>
  <si>
    <t xml:space="preserve">Q25=SUM(A25:P25)
</t>
  </si>
  <si>
    <r>
      <t>V</t>
    </r>
    <r>
      <rPr>
        <vertAlign val="subscript"/>
        <sz val="11"/>
        <rFont val="Verdana"/>
        <family val="2"/>
      </rPr>
      <t>prem</t>
    </r>
  </si>
  <si>
    <r>
      <t>V</t>
    </r>
    <r>
      <rPr>
        <vertAlign val="subscript"/>
        <sz val="11"/>
        <rFont val="Verdana"/>
        <family val="2"/>
      </rPr>
      <t>res</t>
    </r>
  </si>
  <si>
    <t>C26=SUM(C23:C25)-C22</t>
  </si>
  <si>
    <t>Minimum consolidated group solvency capital requirement (groups only)</t>
  </si>
  <si>
    <t>BS-C1-L</t>
  </si>
  <si>
    <t>TP-F1Q-L</t>
  </si>
  <si>
    <t>TP-E1Q-L</t>
  </si>
  <si>
    <t>OF-B1Q-L</t>
  </si>
  <si>
    <t>SCR-B3A-L</t>
  </si>
  <si>
    <t>SCR-B3B-L</t>
  </si>
  <si>
    <t>SCR-B3D-L</t>
  </si>
  <si>
    <t>SCR-B3E-L</t>
  </si>
  <si>
    <t>SCR-B3F-L</t>
  </si>
  <si>
    <t>SCR-B3G-L</t>
  </si>
  <si>
    <t>MCR-B4A-L</t>
  </si>
  <si>
    <t>MCR-B4B-L</t>
  </si>
  <si>
    <t>SCR-B3C-L</t>
  </si>
  <si>
    <t>BI-T</t>
  </si>
  <si>
    <t>BS-C1-T</t>
  </si>
  <si>
    <t>TP-F1Q-T</t>
  </si>
  <si>
    <t>TP-E1Q-T</t>
  </si>
  <si>
    <t>SCR-B3A-T</t>
  </si>
  <si>
    <t>SCR-B3B-T</t>
  </si>
  <si>
    <t>SCR-B3C-T</t>
  </si>
  <si>
    <t>SCR-B3D-T</t>
  </si>
  <si>
    <t>SCR-B3E-T</t>
  </si>
  <si>
    <t>SCR-B3F-T</t>
  </si>
  <si>
    <t>SCR-B3G-T</t>
  </si>
  <si>
    <t>MCR-B4A-T</t>
  </si>
  <si>
    <t>LA1:LB1</t>
  </si>
  <si>
    <t>LA2:LB2</t>
  </si>
  <si>
    <t>LA3:LB3</t>
  </si>
  <si>
    <t>MA1:ME1</t>
  </si>
  <si>
    <t>NA1, NC1, NE1, NG1, NI1</t>
  </si>
  <si>
    <t>NL32=SUM(NL1 for each country)</t>
  </si>
  <si>
    <t>NM32=SUM(NM1 for each country)</t>
  </si>
  <si>
    <t>OB1, OC1, OD1, OE1, OF1</t>
  </si>
  <si>
    <t>OH21=SUM(OH1 for each country)</t>
  </si>
  <si>
    <t>OI21=SUM(OI1 for each country)</t>
  </si>
  <si>
    <t>PB21</t>
  </si>
  <si>
    <t>PD1, PF1, PH1</t>
  </si>
  <si>
    <t xml:space="preserve">A13 </t>
  </si>
  <si>
    <t>BF37=BF21+BF36</t>
  </si>
  <si>
    <t>BG21=SUM(BG1:BG20)</t>
  </si>
  <si>
    <t>BG37=BG21+BG36</t>
  </si>
  <si>
    <t>BH1=BE1-BF1+BG1</t>
  </si>
  <si>
    <t>BH2=BE2-BF2+BG2</t>
  </si>
  <si>
    <t>BH3=BE3-BF3+BG3</t>
  </si>
  <si>
    <t>BH4=BE4-BF4+BG4</t>
  </si>
  <si>
    <t>BH5=BE5-BF5+BG5</t>
  </si>
  <si>
    <t>BH6=BE6-BF6+BG6</t>
  </si>
  <si>
    <t>BH7=BE7-BF7+BG7</t>
  </si>
  <si>
    <t>BH8=BE8-BF8+BG8</t>
  </si>
  <si>
    <t>BH9=BE9-BF9+BG9</t>
  </si>
  <si>
    <t>BH10=BE10-BF10+BG10</t>
  </si>
  <si>
    <t>BH11=BE11-BF11+BG11</t>
  </si>
  <si>
    <t>BH12=BE12-BF12+BG12</t>
  </si>
  <si>
    <t>BH13=BE13-BF13+BG13</t>
  </si>
  <si>
    <t>BH14=BE14-BF14+BG14</t>
  </si>
  <si>
    <t>BH15=BE15-BF15+BG15</t>
  </si>
  <si>
    <t>BH16=BE16-BF16+BG16</t>
  </si>
  <si>
    <t>BH17=BE17-BF17+BG17</t>
  </si>
  <si>
    <t>BH18=BE18-BF18+BG18</t>
  </si>
  <si>
    <t>BH19=BE19-BF19+BG19</t>
  </si>
  <si>
    <t>BH20=BE20-BF20+BG20</t>
  </si>
  <si>
    <t>BH21=SUM(BH1:BH20)</t>
  </si>
  <si>
    <t>BH37=BH21+BH36</t>
  </si>
  <si>
    <t>CA15=SUM(CA1:CA14)</t>
  </si>
  <si>
    <t>CA30=SUM(CA16:CA29)</t>
  </si>
  <si>
    <t>CA31=CA15+CA30</t>
  </si>
  <si>
    <t>CB1:CB14</t>
  </si>
  <si>
    <t>CB15=SUM(CB1:CB14)</t>
  </si>
  <si>
    <t>CB30=SUM(CB16:CB29)</t>
  </si>
  <si>
    <t>CB31=CB15+CB30</t>
  </si>
  <si>
    <t>CC15=SUM(CC1:CC14)</t>
  </si>
  <si>
    <t>CD1=CC1/CB1</t>
  </si>
  <si>
    <t>CD2=CC2/CB2</t>
  </si>
  <si>
    <t>CD3=CC3/CB3</t>
  </si>
  <si>
    <t>CD4=CC4/CB4</t>
  </si>
  <si>
    <t>CD5=CC5/CB5</t>
  </si>
  <si>
    <t>CD6=CC6/CB6</t>
  </si>
  <si>
    <t>CD7=CC7/CB7</t>
  </si>
  <si>
    <t>CD8=CC8/CB8</t>
  </si>
  <si>
    <t>CD9=CC9/CB9</t>
  </si>
  <si>
    <t>CD10=CC10/CB10</t>
  </si>
  <si>
    <t>CD11=CC11/CB11</t>
  </si>
  <si>
    <t>CD12=CC12/CB12</t>
  </si>
  <si>
    <t>CD13=CC13/CB13</t>
  </si>
  <si>
    <t>CD14=CC14/CB14</t>
  </si>
  <si>
    <t>CD15=CC15/CB15</t>
  </si>
  <si>
    <t>CF15=SUM(CF1:CF14)</t>
  </si>
  <si>
    <t>CF31=CF15+CF30</t>
  </si>
  <si>
    <t>CG15=SUM(CG1:CG14)</t>
  </si>
  <si>
    <t>CG31=CG15+CG30</t>
  </si>
  <si>
    <t>CH15=SUM(CH1:CH14)</t>
  </si>
  <si>
    <t>CH31=CH15+CH30</t>
  </si>
  <si>
    <t>CI1=CF1-CG1+CH1</t>
  </si>
  <si>
    <t>CI2=CF2-CG2+CH2</t>
  </si>
  <si>
    <t>CI3=CF3-CG3+CH3</t>
  </si>
  <si>
    <t>CI4=CF4-CG4+CH4</t>
  </si>
  <si>
    <t>CI5=CF5-CG5+CH5</t>
  </si>
  <si>
    <t>CI6=CF6-CG6+CH6</t>
  </si>
  <si>
    <t>CI7=CF7-CG7+CH7</t>
  </si>
  <si>
    <t>CI8=CF8-CG8+CH8</t>
  </si>
  <si>
    <t>CI9=CF9-CG9+CH9</t>
  </si>
  <si>
    <t>CI10=CF10-CG10+CH10</t>
  </si>
  <si>
    <t>CI11=CF11-CG11+CH11</t>
  </si>
  <si>
    <t>CI12=CF12-CG12+CH12</t>
  </si>
  <si>
    <t>CI13=CF13-CG13+CH13</t>
  </si>
  <si>
    <t>CI14=CF14-CG14+CH14</t>
  </si>
  <si>
    <t>CI15=SUM(CI1:CI14)</t>
  </si>
  <si>
    <t>CI31=CI15+CI30</t>
  </si>
  <si>
    <t>DA10=SUM(DA1:DA9)</t>
  </si>
  <si>
    <t>DA25=SUM(DA11:DA24)</t>
  </si>
  <si>
    <t>DA26=DA10+DA25</t>
  </si>
  <si>
    <t>DB1:DB9</t>
  </si>
  <si>
    <t>DB10=SUM(DB1:DB9)</t>
  </si>
  <si>
    <t>DB25=SUM(DB11:DB24)</t>
  </si>
  <si>
    <t>DB26=DB10+DB25</t>
  </si>
  <si>
    <t>DC10=SUM(DC1:DC9)</t>
  </si>
  <si>
    <t>DD1=DC1/DB1</t>
  </si>
  <si>
    <t>DD2=DC2/DB2</t>
  </si>
  <si>
    <t>DD3=DC3/DB3</t>
  </si>
  <si>
    <t>DD4=DC4/DB4</t>
  </si>
  <si>
    <t>DD5=DC5/DB5</t>
  </si>
  <si>
    <t>DD6=DC6/DB6</t>
  </si>
  <si>
    <t>DD7=DC7/DB7</t>
  </si>
  <si>
    <t>DD8=DC8/DB8</t>
  </si>
  <si>
    <t>DD9=DC9/DB9</t>
  </si>
  <si>
    <t>DD10=DC10/DB10</t>
  </si>
  <si>
    <t>DF10=SUM(DF1:DF9)</t>
  </si>
  <si>
    <t>DF26=DF10+DF25</t>
  </si>
  <si>
    <t>DG10=SUM(DG1:DG9)</t>
  </si>
  <si>
    <t>DG26=DG10+DG25</t>
  </si>
  <si>
    <t>DH10=SUM(DH1:DH9)</t>
  </si>
  <si>
    <t>DH26=DH10+DH25</t>
  </si>
  <si>
    <t>DI1=DF1-DG1+DH1</t>
  </si>
  <si>
    <t>DI2=DF2-DG2+DH2</t>
  </si>
  <si>
    <t>DI3=DF3-DG3+DH3</t>
  </si>
  <si>
    <t>DI4=DF4-DG4+DH4</t>
  </si>
  <si>
    <t>DI5=DF5-DG5+DH5</t>
  </si>
  <si>
    <t>DI6=DF6-DG6+DH6</t>
  </si>
  <si>
    <t>DI7=DF7-DG7+DH7</t>
  </si>
  <si>
    <t>DI8=DF8-DG8+DH8</t>
  </si>
  <si>
    <t>DI9=DF9-DG9+DH9</t>
  </si>
  <si>
    <t>DI10=SUM(DI1:DI9)</t>
  </si>
  <si>
    <t>DI26=DI10+DI25</t>
  </si>
  <si>
    <t>IA1:IB1</t>
  </si>
  <si>
    <t>KA1:KE1</t>
  </si>
  <si>
    <t>KA2:KE2</t>
  </si>
  <si>
    <t>KA3:KE3</t>
  </si>
  <si>
    <t>KF1=SUM(KA1:KE1)</t>
  </si>
  <si>
    <t>KF4=SUM(KA4:KE4)</t>
  </si>
  <si>
    <t>KF5=SUM(KA5:KE5)</t>
  </si>
  <si>
    <t>KF6=SUM(KA6:KE6)</t>
  </si>
  <si>
    <t>KF7=SUM(KA7:KE7)</t>
  </si>
  <si>
    <t>Gross Cat Risk Charge Aviation</t>
  </si>
  <si>
    <t>IB1</t>
  </si>
  <si>
    <t>ID1</t>
  </si>
  <si>
    <t>IE1</t>
  </si>
  <si>
    <t>JA3</t>
  </si>
  <si>
    <t>KA1</t>
  </si>
  <si>
    <t>KA2</t>
  </si>
  <si>
    <t>KA3</t>
  </si>
  <si>
    <t>KA4</t>
  </si>
  <si>
    <t>KA5</t>
  </si>
  <si>
    <t>KA6</t>
  </si>
  <si>
    <t>KA7</t>
  </si>
  <si>
    <t>KB1</t>
  </si>
  <si>
    <t>KB2</t>
  </si>
  <si>
    <t>KB3</t>
  </si>
  <si>
    <t>KB4</t>
  </si>
  <si>
    <t>KB5</t>
  </si>
  <si>
    <t>KB6</t>
  </si>
  <si>
    <t>KB7</t>
  </si>
  <si>
    <t>KC1</t>
  </si>
  <si>
    <t>KC2</t>
  </si>
  <si>
    <t>KC3</t>
  </si>
  <si>
    <t>KC4</t>
  </si>
  <si>
    <t>KC5</t>
  </si>
  <si>
    <t>KC6</t>
  </si>
  <si>
    <t>KC7</t>
  </si>
  <si>
    <t>KD1</t>
  </si>
  <si>
    <t>KD2</t>
  </si>
  <si>
    <t>KD3</t>
  </si>
  <si>
    <t>KD4</t>
  </si>
  <si>
    <t>KD5</t>
  </si>
  <si>
    <t>KD6</t>
  </si>
  <si>
    <t>KD7</t>
  </si>
  <si>
    <t>KE1</t>
  </si>
  <si>
    <t>KE2</t>
  </si>
  <si>
    <t>KE3</t>
  </si>
  <si>
    <t>KE4</t>
  </si>
  <si>
    <t>KE5</t>
  </si>
  <si>
    <t>KE6</t>
  </si>
  <si>
    <t>KE7</t>
  </si>
  <si>
    <t>KC8</t>
  </si>
  <si>
    <t>KC10</t>
  </si>
  <si>
    <t>LA1</t>
  </si>
  <si>
    <t>LA2</t>
  </si>
  <si>
    <t>LA4</t>
  </si>
  <si>
    <t>LA5</t>
  </si>
  <si>
    <t>LB1</t>
  </si>
  <si>
    <t>LB2</t>
  </si>
  <si>
    <t>LB4</t>
  </si>
  <si>
    <t>LB5</t>
  </si>
  <si>
    <t>LC1</t>
  </si>
  <si>
    <t>LC2</t>
  </si>
  <si>
    <t>LA7</t>
  </si>
  <si>
    <t>LA8</t>
  </si>
  <si>
    <t>LA9</t>
  </si>
  <si>
    <t>LA10</t>
  </si>
  <si>
    <t>LC12</t>
  </si>
  <si>
    <t>LC14</t>
  </si>
  <si>
    <t>MA1</t>
  </si>
  <si>
    <t>MA2</t>
  </si>
  <si>
    <t>MB1</t>
  </si>
  <si>
    <t>MB2</t>
  </si>
  <si>
    <t>MC1</t>
  </si>
  <si>
    <t>MC2</t>
  </si>
  <si>
    <t>MD1</t>
  </si>
  <si>
    <t>MD2</t>
  </si>
  <si>
    <t>ME1</t>
  </si>
  <si>
    <t>ME2</t>
  </si>
  <si>
    <t>MF2</t>
  </si>
  <si>
    <t>MF3</t>
  </si>
  <si>
    <t>MF4</t>
  </si>
  <si>
    <t>MH2</t>
  </si>
  <si>
    <t>MH4</t>
  </si>
  <si>
    <t>NA1</t>
  </si>
  <si>
    <t>NB1</t>
  </si>
  <si>
    <t>NC1</t>
  </si>
  <si>
    <t>ND1</t>
  </si>
  <si>
    <t>NE1</t>
  </si>
  <si>
    <t>NF1</t>
  </si>
  <si>
    <t>NG1</t>
  </si>
  <si>
    <t>NH1</t>
  </si>
  <si>
    <t>NI1</t>
  </si>
  <si>
    <t>NJ1</t>
  </si>
  <si>
    <t>NK1</t>
  </si>
  <si>
    <t>NL1</t>
  </si>
  <si>
    <t>NM1</t>
  </si>
  <si>
    <t>NK34</t>
  </si>
  <si>
    <t>NN34</t>
  </si>
  <si>
    <t>OA1</t>
  </si>
  <si>
    <t>OB1</t>
  </si>
  <si>
    <t>OC1</t>
  </si>
  <si>
    <t>OD1</t>
  </si>
  <si>
    <t>OE1</t>
  </si>
  <si>
    <t>OF1</t>
  </si>
  <si>
    <t>OG1</t>
  </si>
  <si>
    <t>OH1</t>
  </si>
  <si>
    <t>OI1</t>
  </si>
  <si>
    <t>OJ1</t>
  </si>
  <si>
    <t>OJ22</t>
  </si>
  <si>
    <t>OG23</t>
  </si>
  <si>
    <t>OJ23</t>
  </si>
  <si>
    <t>PC1</t>
  </si>
  <si>
    <t>PD1</t>
  </si>
  <si>
    <t>PE1</t>
  </si>
  <si>
    <t>PF1</t>
  </si>
  <si>
    <t>PG1</t>
  </si>
  <si>
    <t>PH1</t>
  </si>
  <si>
    <t>PI1</t>
  </si>
  <si>
    <t>PJ1</t>
  </si>
  <si>
    <t>PA21</t>
  </si>
  <si>
    <t>PK21</t>
  </si>
  <si>
    <t>PL21</t>
  </si>
  <si>
    <t>A2=AF39</t>
  </si>
  <si>
    <t>A3=BE39</t>
  </si>
  <si>
    <t>A4=CF33</t>
  </si>
  <si>
    <t>A5=DF28</t>
  </si>
  <si>
    <t>A6=EE3</t>
  </si>
  <si>
    <t>A7=SUM(A2:A6)-A1</t>
  </si>
  <si>
    <t>B2=A2-C2</t>
  </si>
  <si>
    <t>B3=A3-C3</t>
  </si>
  <si>
    <t>B4=A4-C4</t>
  </si>
  <si>
    <t>B5=A5-C5</t>
  </si>
  <si>
    <t>B6=A6-C6</t>
  </si>
  <si>
    <t>C2=AI39</t>
  </si>
  <si>
    <t>C3=BH39</t>
  </si>
  <si>
    <t>C4=CI33</t>
  </si>
  <si>
    <t>C5=DI28</t>
  </si>
  <si>
    <t>C6=EH3</t>
  </si>
  <si>
    <t>A8=FB1</t>
  </si>
  <si>
    <t>A10=GA3</t>
  </si>
  <si>
    <t>A11=HC3</t>
  </si>
  <si>
    <t>A12=IC1</t>
  </si>
  <si>
    <t>A13=JA1</t>
  </si>
  <si>
    <t>A14=KC8</t>
  </si>
  <si>
    <t>A15=LC12</t>
  </si>
  <si>
    <t>B10=A10-C10</t>
  </si>
  <si>
    <t>B11=A11-C11</t>
  </si>
  <si>
    <t>B12=A12-C12</t>
  </si>
  <si>
    <t>B13=A13-C13</t>
  </si>
  <si>
    <t>B14=A14-C14</t>
  </si>
  <si>
    <t>B15=A15-C15</t>
  </si>
  <si>
    <t>C10=GA6</t>
  </si>
  <si>
    <t>C11=HC5</t>
  </si>
  <si>
    <t>C12=IF1</t>
  </si>
  <si>
    <t>C13=JA4</t>
  </si>
  <si>
    <t>C14=KC10</t>
  </si>
  <si>
    <t>C15=LC14</t>
  </si>
  <si>
    <t>A23=NK34</t>
  </si>
  <si>
    <t>A24=OG18</t>
  </si>
  <si>
    <t>A25=PJ21</t>
  </si>
  <si>
    <t>B23=A23-C23</t>
  </si>
  <si>
    <t>B24=A24-C24</t>
  </si>
  <si>
    <t>B25=A25-C25</t>
  </si>
  <si>
    <t>C23=NN34</t>
  </si>
  <si>
    <t>C24=OJ18</t>
  </si>
  <si>
    <t>C25=PM21</t>
  </si>
  <si>
    <t>Guadeloupe</t>
  </si>
  <si>
    <t>Martinique</t>
  </si>
  <si>
    <t>Réunion</t>
  </si>
  <si>
    <t>AA21=SUM(AA1:AA20)</t>
  </si>
  <si>
    <t>AA36=SUM(AA22:AA35)</t>
  </si>
  <si>
    <t>AA37=AA21+AA36</t>
  </si>
  <si>
    <t>AD1=AC1/AB1</t>
  </si>
  <si>
    <t>AD2=AC2/AB2</t>
  </si>
  <si>
    <t>AD3=AC3/AB3</t>
  </si>
  <si>
    <t>AD4=AC4/AB4</t>
  </si>
  <si>
    <t>AD5=AC4/AB5</t>
  </si>
  <si>
    <t>AD6=AC6/AB6</t>
  </si>
  <si>
    <t>AD7=AC7/AB7</t>
  </si>
  <si>
    <t>AD8=AC8/AB8</t>
  </si>
  <si>
    <t>AD9=AC9/AB9</t>
  </si>
  <si>
    <t>AD10=AC10/AB10</t>
  </si>
  <si>
    <t>AD11=AC11/AB11</t>
  </si>
  <si>
    <t>AD12=AC12/AB12</t>
  </si>
  <si>
    <t>AD13=AC13/AB13</t>
  </si>
  <si>
    <t>AD14=AC14/AB14</t>
  </si>
  <si>
    <t>AD15=AC15/AB15</t>
  </si>
  <si>
    <t>AD16=AC16/AB16</t>
  </si>
  <si>
    <t>AD17=AC17/AB17</t>
  </si>
  <si>
    <t>AD18=AC18/AB18</t>
  </si>
  <si>
    <t>AD19=AC19/AB19</t>
  </si>
  <si>
    <t>AD20=AC20/AB20</t>
  </si>
  <si>
    <t>AE1:AE20</t>
  </si>
  <si>
    <t>AF21=SUM(AF1:AF20)</t>
  </si>
  <si>
    <t>AF37=AF21+AF36</t>
  </si>
  <si>
    <t>AG21=SUM(AG1:AG20)</t>
  </si>
  <si>
    <t>AG37=AG21+AG36</t>
  </si>
  <si>
    <t>AH21=SUM(AH1:AH20)</t>
  </si>
  <si>
    <t>AH37=AH21+AH36</t>
  </si>
  <si>
    <t>AI1=AF1-AG1+AH1</t>
  </si>
  <si>
    <t>AI2=AF2-AG2+AH2</t>
  </si>
  <si>
    <t>AI3=AF3-AG3+AH3</t>
  </si>
  <si>
    <t>AI4=AF4-AG4+AH4</t>
  </si>
  <si>
    <t>AI5=AF5-AG5+AH5</t>
  </si>
  <si>
    <t>AI6=AF6-AG6+AH6</t>
  </si>
  <si>
    <t>AI7=AF7-AG7+AH7</t>
  </si>
  <si>
    <t>AI8=AF8-AG8+AH8</t>
  </si>
  <si>
    <t>AI9=AF9-AG9+AH9</t>
  </si>
  <si>
    <t>AI10=AF10-AG10+AH10</t>
  </si>
  <si>
    <t>AI11=AF11-AG11+AH11</t>
  </si>
  <si>
    <t>AI12=AF12-AG12+AH12</t>
  </si>
  <si>
    <t>AI13=AF13-AG13+AH13</t>
  </si>
  <si>
    <t>AI14=AF14-AG14+AH14</t>
  </si>
  <si>
    <t>AI15=AF15-AG15+AH15</t>
  </si>
  <si>
    <t>AI16=AF16-AG16+AH16</t>
  </si>
  <si>
    <t>AI17=AF17-AG17+AH17</t>
  </si>
  <si>
    <t>AI18=AF18-AG18+AH18</t>
  </si>
  <si>
    <t>AI19=AF19-AG19+AH19</t>
  </si>
  <si>
    <t>AI20=AF20-AG20+AH20</t>
  </si>
  <si>
    <t>AI37=AI21+AI36</t>
  </si>
  <si>
    <t>BA21=SUM(BA1:BA20)</t>
  </si>
  <si>
    <t>BA36=SUM(BA22:BA35)</t>
  </si>
  <si>
    <t>BA37=BA21+BA36</t>
  </si>
  <si>
    <t>BB21=SUM(BB1:BB20)</t>
  </si>
  <si>
    <t>BB36=SUM(BB22:BB35)</t>
  </si>
  <si>
    <t>BB37=BB21+BB36</t>
  </si>
  <si>
    <t>BC21=SUM(BC1:BC20)</t>
  </si>
  <si>
    <t>BD1=BC1/BB1</t>
  </si>
  <si>
    <t>BD2=BC2/BB2</t>
  </si>
  <si>
    <t>BD3=BC3/BB3</t>
  </si>
  <si>
    <t>BD4=BC4/BB4</t>
  </si>
  <si>
    <t>BD5=BC5/BB5</t>
  </si>
  <si>
    <t>BD6=BC6/BB6</t>
  </si>
  <si>
    <t>BD7=BC7/BB7</t>
  </si>
  <si>
    <t>BD8=BC8/BB8</t>
  </si>
  <si>
    <t>BD9=BC9/BB9</t>
  </si>
  <si>
    <t>BD10=BC10/BB10</t>
  </si>
  <si>
    <t>BD11=BC11/BB11</t>
  </si>
  <si>
    <t>BD12=BC12/BB12</t>
  </si>
  <si>
    <t>BD13=BC13/BB13</t>
  </si>
  <si>
    <t>BD14=BC14/BB14</t>
  </si>
  <si>
    <t>BD15=BC15/BB15</t>
  </si>
  <si>
    <t>BD16=BC16/BB16</t>
  </si>
  <si>
    <t>BD17=BC17/BB17</t>
  </si>
  <si>
    <t>BD18=BC18/BB18</t>
  </si>
  <si>
    <t>BD19=BC19/BB19</t>
  </si>
  <si>
    <t>BD20=BC20/BB20</t>
  </si>
  <si>
    <t>BD21=BC21/BB21</t>
  </si>
  <si>
    <t>BE21=SUM(BE1:BE20)</t>
  </si>
  <si>
    <t>BE37=BE21+BE36</t>
  </si>
  <si>
    <t>BF21=SUM(BF1:BF20)</t>
  </si>
  <si>
    <t>F16=sum(F12 :F15)</t>
  </si>
  <si>
    <t>B26=SUM(C10, A17, D20,B25) -B27</t>
  </si>
  <si>
    <t>A26=SUM(D10, A17, D20, A25) - A27</t>
  </si>
  <si>
    <t>Captives simplifications - premium and reserve risk (Y/N)</t>
  </si>
  <si>
    <t>USP
Standard Deviation</t>
  </si>
  <si>
    <t>USP 
Adjustment factor for non-proportional reinsurance</t>
  </si>
  <si>
    <t xml:space="preserve">USP </t>
  </si>
  <si>
    <t>B15A</t>
  </si>
  <si>
    <t>F13=sum(F1:F12)</t>
  </si>
  <si>
    <t xml:space="preserve">C15 = (A15-A15A) - (B15-B15B), C15&gt;=0. </t>
  </si>
  <si>
    <t>A17=A18-C15-A16-A14</t>
  </si>
  <si>
    <t>Ring fenced fund? (Y/N)</t>
  </si>
  <si>
    <t>AA1</t>
  </si>
  <si>
    <t>AB1</t>
  </si>
  <si>
    <t>AC1</t>
  </si>
  <si>
    <t>AE1</t>
  </si>
  <si>
    <t>AF1</t>
  </si>
  <si>
    <t>AG1</t>
  </si>
  <si>
    <t>AH1</t>
  </si>
  <si>
    <t>AA2</t>
  </si>
  <si>
    <t>AB2</t>
  </si>
  <si>
    <t>AC2</t>
  </si>
  <si>
    <t>AE2</t>
  </si>
  <si>
    <t>AF2</t>
  </si>
  <si>
    <t>AG2</t>
  </si>
  <si>
    <t>AH2</t>
  </si>
  <si>
    <t>AA3</t>
  </si>
  <si>
    <t>AB3</t>
  </si>
  <si>
    <t>AC3</t>
  </si>
  <si>
    <t>AE3</t>
  </si>
  <si>
    <t>AF3</t>
  </si>
  <si>
    <t>AG3</t>
  </si>
  <si>
    <t>AH3</t>
  </si>
  <si>
    <t>AA4</t>
  </si>
  <si>
    <t>AB4</t>
  </si>
  <si>
    <t>AC4</t>
  </si>
  <si>
    <t>AE4</t>
  </si>
  <si>
    <t>AF4</t>
  </si>
  <si>
    <t>AG4</t>
  </si>
  <si>
    <t>AH4</t>
  </si>
  <si>
    <t>AA5</t>
  </si>
  <si>
    <t>AB5</t>
  </si>
  <si>
    <t>AC5</t>
  </si>
  <si>
    <t>AE5</t>
  </si>
  <si>
    <t>AF5</t>
  </si>
  <si>
    <t>AG5</t>
  </si>
  <si>
    <t>AH5</t>
  </si>
  <si>
    <t>AA6</t>
  </si>
  <si>
    <t>AB6</t>
  </si>
  <si>
    <t>AC6</t>
  </si>
  <si>
    <t>AE6</t>
  </si>
  <si>
    <t>AF6</t>
  </si>
  <si>
    <t>AG6</t>
  </si>
  <si>
    <t>AH6</t>
  </si>
  <si>
    <t>AA7</t>
  </si>
  <si>
    <t>AB7</t>
  </si>
  <si>
    <t>AC7</t>
  </si>
  <si>
    <t>AE7</t>
  </si>
  <si>
    <t>AF7</t>
  </si>
  <si>
    <t>AG7</t>
  </si>
  <si>
    <t>AH7</t>
  </si>
  <si>
    <t>AA8</t>
  </si>
  <si>
    <t>AB8</t>
  </si>
  <si>
    <t>AC8</t>
  </si>
  <si>
    <t>AE8</t>
  </si>
  <si>
    <t>AF8</t>
  </si>
  <si>
    <t>AG8</t>
  </si>
  <si>
    <t>AH8</t>
  </si>
  <si>
    <t>AA9</t>
  </si>
  <si>
    <t>AB9</t>
  </si>
  <si>
    <t>AC9</t>
  </si>
  <si>
    <t>AE9</t>
  </si>
  <si>
    <t>AF9</t>
  </si>
  <si>
    <t>AG9</t>
  </si>
  <si>
    <t>AH9</t>
  </si>
  <si>
    <t>AA10</t>
  </si>
  <si>
    <t>AB10</t>
  </si>
  <si>
    <t>AC10</t>
  </si>
  <si>
    <t>AE10</t>
  </si>
  <si>
    <t>AF10</t>
  </si>
  <si>
    <t>AG10</t>
  </si>
  <si>
    <t>AH10</t>
  </si>
  <si>
    <t>AA11</t>
  </si>
  <si>
    <t>AB11</t>
  </si>
  <si>
    <t>AC11</t>
  </si>
  <si>
    <t>AE11</t>
  </si>
  <si>
    <t>AF11</t>
  </si>
  <si>
    <t>AG11</t>
  </si>
  <si>
    <t>AH11</t>
  </si>
  <si>
    <t>AA12</t>
  </si>
  <si>
    <t>AB12</t>
  </si>
  <si>
    <t>AC12</t>
  </si>
  <si>
    <t>AE12</t>
  </si>
  <si>
    <t>AF12</t>
  </si>
  <si>
    <t>AG12</t>
  </si>
  <si>
    <t>AH12</t>
  </si>
  <si>
    <t>AA13</t>
  </si>
  <si>
    <t>AB13</t>
  </si>
  <si>
    <t>AC13</t>
  </si>
  <si>
    <t>AE13</t>
  </si>
  <si>
    <t>AF13</t>
  </si>
  <si>
    <t>AG13</t>
  </si>
  <si>
    <t>AH13</t>
  </si>
  <si>
    <t>AA14</t>
  </si>
  <si>
    <t>AB14</t>
  </si>
  <si>
    <t>AC14</t>
  </si>
  <si>
    <t>AE14</t>
  </si>
  <si>
    <t>AF14</t>
  </si>
  <si>
    <t>AG14</t>
  </si>
  <si>
    <t>AH14</t>
  </si>
  <si>
    <t>AA15</t>
  </si>
  <si>
    <t>AB15</t>
  </si>
  <si>
    <t>AC15</t>
  </si>
  <si>
    <t>AE15</t>
  </si>
  <si>
    <t>AF15</t>
  </si>
  <si>
    <t>AG15</t>
  </si>
  <si>
    <t>AH15</t>
  </si>
  <si>
    <t>AA16</t>
  </si>
  <si>
    <t>AB16</t>
  </si>
  <si>
    <t>AC16</t>
  </si>
  <si>
    <t>AE16</t>
  </si>
  <si>
    <t>AF16</t>
  </si>
  <si>
    <t>AG16</t>
  </si>
  <si>
    <t>AH16</t>
  </si>
  <si>
    <t>AA17</t>
  </si>
  <si>
    <t>AB17</t>
  </si>
  <si>
    <t>AC17</t>
  </si>
  <si>
    <t>AE17</t>
  </si>
  <si>
    <t>AF17</t>
  </si>
  <si>
    <t>AG17</t>
  </si>
  <si>
    <t>AH17</t>
  </si>
  <si>
    <t>AA18</t>
  </si>
  <si>
    <t>AB18</t>
  </si>
  <si>
    <t>AC18</t>
  </si>
  <si>
    <t>AE18</t>
  </si>
  <si>
    <t>AF18</t>
  </si>
  <si>
    <t>AG18</t>
  </si>
  <si>
    <t>AH18</t>
  </si>
  <si>
    <t>AA19</t>
  </si>
  <si>
    <t>AB19</t>
  </si>
  <si>
    <t>AC19</t>
  </si>
  <si>
    <t>AE19</t>
  </si>
  <si>
    <t>AF19</t>
  </si>
  <si>
    <t>AG19</t>
  </si>
  <si>
    <t>AH19</t>
  </si>
  <si>
    <t>AA20</t>
  </si>
  <si>
    <t>AB20</t>
  </si>
  <si>
    <t>AC20</t>
  </si>
  <si>
    <t>AE20</t>
  </si>
  <si>
    <t>AF20</t>
  </si>
  <si>
    <t>AG20</t>
  </si>
  <si>
    <t>AH20</t>
  </si>
  <si>
    <t>AA22</t>
  </si>
  <si>
    <t>AB22</t>
  </si>
  <si>
    <t>AA23</t>
  </si>
  <si>
    <t>AB23</t>
  </si>
  <si>
    <t>AA24</t>
  </si>
  <si>
    <t>AB24</t>
  </si>
  <si>
    <t>AA25</t>
  </si>
  <si>
    <t>AB25</t>
  </si>
  <si>
    <t>AA26</t>
  </si>
  <si>
    <t>AB26</t>
  </si>
  <si>
    <t>AA27</t>
  </si>
  <si>
    <t>AB27</t>
  </si>
  <si>
    <t>AA28</t>
  </si>
  <si>
    <t>AB28</t>
  </si>
  <si>
    <t>AA29</t>
  </si>
  <si>
    <t>AB29</t>
  </si>
  <si>
    <t>AA30</t>
  </si>
  <si>
    <t>AB30</t>
  </si>
  <si>
    <t>AA31</t>
  </si>
  <si>
    <t>AB31</t>
  </si>
  <si>
    <t>AA32</t>
  </si>
  <si>
    <t>AB32</t>
  </si>
  <si>
    <t>AA33</t>
  </si>
  <si>
    <t>AB33</t>
  </si>
  <si>
    <t>AA34</t>
  </si>
  <si>
    <t>AB34</t>
  </si>
  <si>
    <t>AA35</t>
  </si>
  <si>
    <t>AB35</t>
  </si>
  <si>
    <t>AF36</t>
  </si>
  <si>
    <t>AG36</t>
  </si>
  <si>
    <t>AH36</t>
  </si>
  <si>
    <t>AI36</t>
  </si>
  <si>
    <t>AA37</t>
  </si>
  <si>
    <t>AF37</t>
  </si>
  <si>
    <t>AI37</t>
  </si>
  <si>
    <t>AF38</t>
  </si>
  <si>
    <t>AI38</t>
  </si>
  <si>
    <t>AF39</t>
  </si>
  <si>
    <t>AI39</t>
  </si>
  <si>
    <t>BE1</t>
  </si>
  <si>
    <t>BG1</t>
  </si>
  <si>
    <t>BB2</t>
  </si>
  <si>
    <t>BE2</t>
  </si>
  <si>
    <t>BG2</t>
  </si>
  <si>
    <t>BA3</t>
  </si>
  <si>
    <t>BB3</t>
  </si>
  <si>
    <t>BC3</t>
  </si>
  <si>
    <t>BE3</t>
  </si>
  <si>
    <t>BF3</t>
  </si>
  <si>
    <t>BG3</t>
  </si>
  <si>
    <t>BB4</t>
  </si>
  <si>
    <t>BE4</t>
  </si>
  <si>
    <t>BG4</t>
  </si>
  <si>
    <t>BA5</t>
  </si>
  <si>
    <t>BB5</t>
  </si>
  <si>
    <t>BC5</t>
  </si>
  <si>
    <t>BE5</t>
  </si>
  <si>
    <t>BF5</t>
  </si>
  <si>
    <t>BG5</t>
  </si>
  <si>
    <t>BB6</t>
  </si>
  <si>
    <t>BE6</t>
  </si>
  <si>
    <t>BG6</t>
  </si>
  <si>
    <t>BB7</t>
  </si>
  <si>
    <t>BE7</t>
  </si>
  <si>
    <t>BG7</t>
  </si>
  <si>
    <t>BA8</t>
  </si>
  <si>
    <t>BB8</t>
  </si>
  <si>
    <t>BC8</t>
  </si>
  <si>
    <t>BE8</t>
  </si>
  <si>
    <t>BF8</t>
  </si>
  <si>
    <t>BG8</t>
  </si>
  <si>
    <t>BA9</t>
  </si>
  <si>
    <t>BB9</t>
  </si>
  <si>
    <t>BE9</t>
  </si>
  <si>
    <t>BG9</t>
  </si>
  <si>
    <t>BB10</t>
  </si>
  <si>
    <t>BE10</t>
  </si>
  <si>
    <t>BG10</t>
  </si>
  <si>
    <t>BA11</t>
  </si>
  <si>
    <t>BB11</t>
  </si>
  <si>
    <t>BC11</t>
  </si>
  <si>
    <t>BE11</t>
  </si>
  <si>
    <t>BF11</t>
  </si>
  <si>
    <t>BG11</t>
  </si>
  <si>
    <t>BB12</t>
  </si>
  <si>
    <t>BE12</t>
  </si>
  <si>
    <t>BG12</t>
  </si>
  <si>
    <t>BB13</t>
  </si>
  <si>
    <t>BE13</t>
  </si>
  <si>
    <t>BG13</t>
  </si>
  <si>
    <t>BA14</t>
  </si>
  <si>
    <t>BB14</t>
  </si>
  <si>
    <t>BE14</t>
  </si>
  <si>
    <t>BG14</t>
  </si>
  <si>
    <t>BA15</t>
  </si>
  <si>
    <t>BB15</t>
  </si>
  <si>
    <t>BC15</t>
  </si>
  <si>
    <t>BE15</t>
  </si>
  <si>
    <t>BF15</t>
  </si>
  <si>
    <t>BG15</t>
  </si>
  <si>
    <t>BA16</t>
  </si>
  <si>
    <t>BB16</t>
  </si>
  <si>
    <t>BC16</t>
  </si>
  <si>
    <t>BE16</t>
  </si>
  <si>
    <t>BF16</t>
  </si>
  <si>
    <t>BG16</t>
  </si>
  <si>
    <t>BA17</t>
  </si>
  <si>
    <t>BB17</t>
  </si>
  <si>
    <t>BC17</t>
  </si>
  <si>
    <t>BE17</t>
  </si>
  <si>
    <t>BF17</t>
  </si>
  <si>
    <t>BG17</t>
  </si>
  <si>
    <t>BA18</t>
  </si>
  <si>
    <t>BB18</t>
  </si>
  <si>
    <t>BC18</t>
  </si>
  <si>
    <t>BE18</t>
  </si>
  <si>
    <t>BF18</t>
  </si>
  <si>
    <t>BG18</t>
  </si>
  <si>
    <t>BA19</t>
  </si>
  <si>
    <t>BB19</t>
  </si>
  <si>
    <t>BC19</t>
  </si>
  <si>
    <t>BE19</t>
  </si>
  <si>
    <t>BF19</t>
  </si>
  <si>
    <t>BG19</t>
  </si>
  <si>
    <t>BA20</t>
  </si>
  <si>
    <t>BB20</t>
  </si>
  <si>
    <t>BC20</t>
  </si>
  <si>
    <t>BE20</t>
  </si>
  <si>
    <t>BF20</t>
  </si>
  <si>
    <t>BG20</t>
  </si>
  <si>
    <t>BA22</t>
  </si>
  <si>
    <t>BB22</t>
  </si>
  <si>
    <t>BA23</t>
  </si>
  <si>
    <t>BB23</t>
  </si>
  <si>
    <t>BA24</t>
  </si>
  <si>
    <t>BB24</t>
  </si>
  <si>
    <t>BA25</t>
  </si>
  <si>
    <t>BB25</t>
  </si>
  <si>
    <t>BA26</t>
  </si>
  <si>
    <t>BB26</t>
  </si>
  <si>
    <t>BA27</t>
  </si>
  <si>
    <t>BB27</t>
  </si>
  <si>
    <t>BA28</t>
  </si>
  <si>
    <t>BB28</t>
  </si>
  <si>
    <t>BA29</t>
  </si>
  <si>
    <t>BB29</t>
  </si>
  <si>
    <t>BA30</t>
  </si>
  <si>
    <t>BB30</t>
  </si>
  <si>
    <t>BA31</t>
  </si>
  <si>
    <t>BB31</t>
  </si>
  <si>
    <t>BA32</t>
  </si>
  <si>
    <t>BB32</t>
  </si>
  <si>
    <t>BA33</t>
  </si>
  <si>
    <t>BB33</t>
  </si>
  <si>
    <t>BA34</t>
  </si>
  <si>
    <t>BB34</t>
  </si>
  <si>
    <t>BA35</t>
  </si>
  <si>
    <t>BB35</t>
  </si>
  <si>
    <t>BE36</t>
  </si>
  <si>
    <t>BF36</t>
  </si>
  <si>
    <t>BG36</t>
  </si>
  <si>
    <t>BE39</t>
  </si>
  <si>
    <t>BH39</t>
  </si>
  <si>
    <t>CE1</t>
  </si>
  <si>
    <t>CF1</t>
  </si>
  <si>
    <t>CG1</t>
  </si>
  <si>
    <t>CH1</t>
  </si>
  <si>
    <t>CE2</t>
  </si>
  <si>
    <t>CF2</t>
  </si>
  <si>
    <t>CG2</t>
  </si>
  <si>
    <t>CH2</t>
  </si>
  <si>
    <t>CE3</t>
  </si>
  <si>
    <t>CF3</t>
  </si>
  <si>
    <t>CG3</t>
  </si>
  <si>
    <t>CH3</t>
  </si>
  <si>
    <t>CE4</t>
  </si>
  <si>
    <t>CF4</t>
  </si>
  <si>
    <t>CG4</t>
  </si>
  <si>
    <t>CH4</t>
  </si>
  <si>
    <t>CE5</t>
  </si>
  <si>
    <t>CF5</t>
  </si>
  <si>
    <t>CG5</t>
  </si>
  <si>
    <t>CH5</t>
  </si>
  <si>
    <t>CE6</t>
  </si>
  <si>
    <t>CF6</t>
  </si>
  <si>
    <t>CG6</t>
  </si>
  <si>
    <t>CH6</t>
  </si>
  <si>
    <t>CE7</t>
  </si>
  <si>
    <t>CF7</t>
  </si>
  <si>
    <t>CG7</t>
  </si>
  <si>
    <t>CH7</t>
  </si>
  <si>
    <t>CA8</t>
  </si>
  <si>
    <t>CB8</t>
  </si>
  <si>
    <t>CC8</t>
  </si>
  <si>
    <t>CE8</t>
  </si>
  <si>
    <t>CF8</t>
  </si>
  <si>
    <t>CG8</t>
  </si>
  <si>
    <t>CH8</t>
  </si>
  <si>
    <t>CE9</t>
  </si>
  <si>
    <t>CF9</t>
  </si>
  <si>
    <t>CG9</t>
  </si>
  <si>
    <t>CH9</t>
  </si>
  <si>
    <t>CE10</t>
  </si>
  <si>
    <t>CF10</t>
  </si>
  <si>
    <t>CG10</t>
  </si>
  <si>
    <t>CH10</t>
  </si>
  <si>
    <t>CE11</t>
  </si>
  <si>
    <t>CF11</t>
  </si>
  <si>
    <t>CG11</t>
  </si>
  <si>
    <t>CH11</t>
  </si>
  <si>
    <t>CE12</t>
  </si>
  <si>
    <t>CF12</t>
  </si>
  <si>
    <t>CG12</t>
  </si>
  <si>
    <t>CH12</t>
  </si>
  <si>
    <t>CE13</t>
  </si>
  <si>
    <t>CF13</t>
  </si>
  <si>
    <t>CG13</t>
  </si>
  <si>
    <t>CH13</t>
  </si>
  <si>
    <t>CE14</t>
  </si>
  <si>
    <t>CF14</t>
  </si>
  <si>
    <t>CG14</t>
  </si>
  <si>
    <t>CH14</t>
  </si>
  <si>
    <t>CA16</t>
  </si>
  <si>
    <t>CB16</t>
  </si>
  <si>
    <t>CA17</t>
  </si>
  <si>
    <t>CB17</t>
  </si>
  <si>
    <t>CA18</t>
  </si>
  <si>
    <t>CB18</t>
  </si>
  <si>
    <t>CA19</t>
  </si>
  <si>
    <t>CB19</t>
  </si>
  <si>
    <t>CA20</t>
  </si>
  <si>
    <t>CB20</t>
  </si>
  <si>
    <t>CA21</t>
  </si>
  <si>
    <t>CB21</t>
  </si>
  <si>
    <t>CA22</t>
  </si>
  <si>
    <t>CB22</t>
  </si>
  <si>
    <t>CA23</t>
  </si>
  <si>
    <t>CB23</t>
  </si>
  <si>
    <t>CA24</t>
  </si>
  <si>
    <t>CB24</t>
  </si>
  <si>
    <t>CA25</t>
  </si>
  <si>
    <t>CB25</t>
  </si>
  <si>
    <t>CA26</t>
  </si>
  <si>
    <t>CB26</t>
  </si>
  <si>
    <t>CA27</t>
  </si>
  <si>
    <t>CB27</t>
  </si>
  <si>
    <t>CA28</t>
  </si>
  <si>
    <t>CB28</t>
  </si>
  <si>
    <t>CA29</t>
  </si>
  <si>
    <t>CB29</t>
  </si>
  <si>
    <t>CF30</t>
  </si>
  <si>
    <t>CG30</t>
  </si>
  <si>
    <t>CH30</t>
  </si>
  <si>
    <t>CF33</t>
  </si>
  <si>
    <t>CI33</t>
  </si>
  <si>
    <t>DA1</t>
  </si>
  <si>
    <t>DB1</t>
  </si>
  <si>
    <t>DC1</t>
  </si>
  <si>
    <t>DE1</t>
  </si>
  <si>
    <t>DF1</t>
  </si>
  <si>
    <t>DG1</t>
  </si>
  <si>
    <t>DH1</t>
  </si>
  <si>
    <t>DA2</t>
  </si>
  <si>
    <t>DB2</t>
  </si>
  <si>
    <t>DC2</t>
  </si>
  <si>
    <t>DE2</t>
  </si>
  <si>
    <t>DF2</t>
  </si>
  <si>
    <t>DG2</t>
  </si>
  <si>
    <t>DH2</t>
  </si>
  <si>
    <t>DA3</t>
  </si>
  <si>
    <t>DB3</t>
  </si>
  <si>
    <t>DC3</t>
  </si>
  <si>
    <t>DE3</t>
  </si>
  <si>
    <t>DF3</t>
  </si>
  <si>
    <t>DG3</t>
  </si>
  <si>
    <t>DH3</t>
  </si>
  <si>
    <t>DA4</t>
  </si>
  <si>
    <t>DB4</t>
  </si>
  <si>
    <t>DC4</t>
  </si>
  <si>
    <t>DE4</t>
  </si>
  <si>
    <t>DF4</t>
  </si>
  <si>
    <t>DG4</t>
  </si>
  <si>
    <t>DH4</t>
  </si>
  <si>
    <t>DA5</t>
  </si>
  <si>
    <t>DB5</t>
  </si>
  <si>
    <t>DC5</t>
  </si>
  <si>
    <t>DE5</t>
  </si>
  <si>
    <t>DF5</t>
  </si>
  <si>
    <t>DG5</t>
  </si>
  <si>
    <t>DH5</t>
  </si>
  <si>
    <t>DA6</t>
  </si>
  <si>
    <t>DB6</t>
  </si>
  <si>
    <t>DC6</t>
  </si>
  <si>
    <t>DE6</t>
  </si>
  <si>
    <t>DF6</t>
  </si>
  <si>
    <t>DG6</t>
  </si>
  <si>
    <t>DH6</t>
  </si>
  <si>
    <t>DA7</t>
  </si>
  <si>
    <t>DB7</t>
  </si>
  <si>
    <t>DC7</t>
  </si>
  <si>
    <t>DE7</t>
  </si>
  <si>
    <t>DF7</t>
  </si>
  <si>
    <t>DG7</t>
  </si>
  <si>
    <t>DH7</t>
  </si>
  <si>
    <t>DA8</t>
  </si>
  <si>
    <t>DB8</t>
  </si>
  <si>
    <t>DC8</t>
  </si>
  <si>
    <t>DE8</t>
  </si>
  <si>
    <t>DF8</t>
  </si>
  <si>
    <t>DG8</t>
  </si>
  <si>
    <t>DH8</t>
  </si>
  <si>
    <t>DA9</t>
  </si>
  <si>
    <t>DB9</t>
  </si>
  <si>
    <t>DC9</t>
  </si>
  <si>
    <t>DE9</t>
  </si>
  <si>
    <t>DF9</t>
  </si>
  <si>
    <t>DG9</t>
  </si>
  <si>
    <t>DH9</t>
  </si>
  <si>
    <t>DA11</t>
  </si>
  <si>
    <t>DB11</t>
  </si>
  <si>
    <t>DA12</t>
  </si>
  <si>
    <t>DB12</t>
  </si>
  <si>
    <t>DA13</t>
  </si>
  <si>
    <t>DB13</t>
  </si>
  <si>
    <t>DA14</t>
  </si>
  <si>
    <t>DB14</t>
  </si>
  <si>
    <t>DA15</t>
  </si>
  <si>
    <t>DB15</t>
  </si>
  <si>
    <t>DA16</t>
  </si>
  <si>
    <t>DB16</t>
  </si>
  <si>
    <t>DA17</t>
  </si>
  <si>
    <t>DB17</t>
  </si>
  <si>
    <t>DA18</t>
  </si>
  <si>
    <t>DB18</t>
  </si>
  <si>
    <t>DA19</t>
  </si>
  <si>
    <t>DB19</t>
  </si>
  <si>
    <t>DA20</t>
  </si>
  <si>
    <t>DB20</t>
  </si>
  <si>
    <t>DA21</t>
  </si>
  <si>
    <t>DB21</t>
  </si>
  <si>
    <t>DA22</t>
  </si>
  <si>
    <t>DB22</t>
  </si>
  <si>
    <t>DA23</t>
  </si>
  <si>
    <t>DB23</t>
  </si>
  <si>
    <t>DA24</t>
  </si>
  <si>
    <t>DB24</t>
  </si>
  <si>
    <t>DF25</t>
  </si>
  <si>
    <t>DG25</t>
  </si>
  <si>
    <t>DH25</t>
  </si>
  <si>
    <t>DI25</t>
  </si>
  <si>
    <t>DF28</t>
  </si>
  <si>
    <t>DI28</t>
  </si>
  <si>
    <t>EA1</t>
  </si>
  <si>
    <t>EB1</t>
  </si>
  <si>
    <t>EC1</t>
  </si>
  <si>
    <t>EE1</t>
  </si>
  <si>
    <t>EF1</t>
  </si>
  <si>
    <t>EG1</t>
  </si>
  <si>
    <t>EE3</t>
  </si>
  <si>
    <t>EH3</t>
  </si>
  <si>
    <t>FA1</t>
  </si>
  <si>
    <t>FC1</t>
  </si>
  <si>
    <t>FD1</t>
  </si>
  <si>
    <t>FE1</t>
  </si>
  <si>
    <t>GA1</t>
  </si>
  <si>
    <t>GA2</t>
  </si>
  <si>
    <t>GA3</t>
  </si>
  <si>
    <t>GA4</t>
  </si>
  <si>
    <t>GA5</t>
  </si>
  <si>
    <t>GA6</t>
  </si>
  <si>
    <t>HA1</t>
  </si>
  <si>
    <t>HB1</t>
  </si>
  <si>
    <t>HC1</t>
  </si>
  <si>
    <t>HE1</t>
  </si>
  <si>
    <t>HF1</t>
  </si>
  <si>
    <t>HH1</t>
  </si>
  <si>
    <t>HA2</t>
  </si>
  <si>
    <t>HB2</t>
  </si>
  <si>
    <t>HC2</t>
  </si>
  <si>
    <t>HD2</t>
  </si>
  <si>
    <t>HE2</t>
  </si>
  <si>
    <t>HG2</t>
  </si>
  <si>
    <t>HH2</t>
  </si>
  <si>
    <t>HJ2</t>
  </si>
  <si>
    <t>HC3</t>
  </si>
  <si>
    <t>HC5</t>
  </si>
  <si>
    <t>C10 = C11 – C1 – C2 – C3 – C04 – C7 – C8 – C9</t>
  </si>
  <si>
    <t>D10 = D11 – D1 – D2 – D3 – D04 – D7 – D8 – D9</t>
  </si>
  <si>
    <t>Simplifications -health mortality risk ? (Y/N)</t>
  </si>
  <si>
    <t>Simplifications- health longevity risk? (Y/N)</t>
  </si>
  <si>
    <t>Simplifications - health disability-morbidity risk? (Y/N)</t>
  </si>
  <si>
    <t>Simplifications -SLT  lapse risk? (Y/N)</t>
  </si>
  <si>
    <t>Simplifications -health expense risk ? (Y/N)</t>
  </si>
  <si>
    <t>Standard deviation for premium risk</t>
  </si>
  <si>
    <t>Standard deviation for reserve risk</t>
  </si>
  <si>
    <t>USP 
Standard Deviation</t>
  </si>
  <si>
    <t>USP
Adjustment factor for non-proportional reinsurance</t>
  </si>
  <si>
    <t>V</t>
  </si>
  <si>
    <t>A13A</t>
  </si>
  <si>
    <t>Combined standard deviation</t>
  </si>
  <si>
    <t>D4= (A4-A4A)-(B4-B4B), D4&gt;=0.</t>
  </si>
  <si>
    <t>D5= (A5-A5A)-(B5-B5B), D5&gt;=0.</t>
  </si>
  <si>
    <t>C9 = C10 – C1 – C2 – C3 – C04 – C7 – C8</t>
  </si>
  <si>
    <t>D9 = D10 – D1 – D2 – D3 – D04 – D7 – D8</t>
  </si>
  <si>
    <t xml:space="preserve">C12 = (A12 – B12) – (A12A- B12A) </t>
  </si>
  <si>
    <t xml:space="preserve">D12 = (A12 – B12) – (A12A- B12B) </t>
  </si>
  <si>
    <t xml:space="preserve">C13 = (C14+C15+C18) </t>
  </si>
  <si>
    <t xml:space="preserve">D13 = (D14+D15+D18) </t>
  </si>
  <si>
    <t xml:space="preserve">C14 = (A14 – B14) – (A14A- B14A) </t>
  </si>
  <si>
    <t xml:space="preserve">D14 = (A14 – B14) – (A14A- B14B) </t>
  </si>
  <si>
    <t xml:space="preserve">C16 = (A16 – B16) – (A16A- B16A) </t>
  </si>
  <si>
    <t xml:space="preserve">D16 = (A16 – B16) – (A16A- B16B) </t>
  </si>
  <si>
    <t xml:space="preserve">C17 = (A17 – B17) – (A17A- B17A) </t>
  </si>
  <si>
    <t xml:space="preserve">D17 = (A17 – B17) – (A17A- B17B) </t>
  </si>
  <si>
    <t xml:space="preserve">C18 = (A18 – B18) – (A18A- B18A) </t>
  </si>
  <si>
    <t xml:space="preserve">D18 = (A18 – B18) – (A18A- B18B) </t>
  </si>
  <si>
    <t>Simplifications? (Y/N)</t>
  </si>
  <si>
    <t>Captives simplifications? (Y/N)</t>
  </si>
  <si>
    <t>Simplifications - mortality risk ? (Y/N)</t>
  </si>
  <si>
    <t>Simplifications- longevity risk? (Y/N)</t>
  </si>
  <si>
    <t>Simplifications - disability-morbidity risk? (Y/N)</t>
  </si>
  <si>
    <t>Simplifications - lapse risk? (Y/N)</t>
  </si>
  <si>
    <t>Simplifications - life expense risk ? (Y/N)</t>
  </si>
  <si>
    <t>Simplifications - life catastrophe risk? (Y/N)</t>
  </si>
  <si>
    <t>A06</t>
  </si>
  <si>
    <t>Captives simplifications (Y/N)</t>
  </si>
  <si>
    <t>A3A</t>
  </si>
  <si>
    <t>B3A</t>
  </si>
  <si>
    <t>B3B</t>
  </si>
  <si>
    <t>C04</t>
  </si>
  <si>
    <t>D04</t>
  </si>
  <si>
    <t>B5A</t>
  </si>
  <si>
    <t>B5B</t>
  </si>
  <si>
    <t>A6A</t>
  </si>
  <si>
    <t>B6A</t>
  </si>
  <si>
    <t>B6B</t>
  </si>
  <si>
    <t>A9A</t>
  </si>
  <si>
    <t>B9A</t>
  </si>
  <si>
    <t>B9B</t>
  </si>
  <si>
    <t>Further details on revision risk</t>
  </si>
  <si>
    <t>USP</t>
  </si>
  <si>
    <t>Factor applied for the revision shock</t>
  </si>
  <si>
    <t>C1= (A1-A1A)-(B1-B1A), C1&gt;=0.</t>
  </si>
  <si>
    <t>D1= (A1-A1A)-(B1-B1B), D1&gt;=0.</t>
  </si>
  <si>
    <t>C2= (A2-A2A)-(B2-B2A), C2&gt;=0.</t>
  </si>
  <si>
    <t>D2= (A2-A2A)-(B2-B2B) , D2&gt;=0.</t>
  </si>
  <si>
    <t>C3= (A3-A3A)-(B3-B3A), C3&gt;=0.</t>
  </si>
  <si>
    <t xml:space="preserve">D3= (A3-A3A)-(B3-B3B), D3&gt;=0. </t>
  </si>
  <si>
    <t>C4= (A4-A4A)-(B4-B4A), C4&gt;=0.</t>
  </si>
  <si>
    <t xml:space="preserve">D4= (A4-A4A)-(B4-B4B), D4&gt;=0. </t>
  </si>
  <si>
    <t>C5= (A5-A5A)-(B5-B5A), C5&gt;=0.</t>
  </si>
  <si>
    <t xml:space="preserve">D5= (A5-A5A)-(B5-B5B), D5&gt;=0. </t>
  </si>
  <si>
    <t>Capital requirements of other financial sectors (Non-insurance capital requirements) (groups only):</t>
  </si>
  <si>
    <t>A31 = A10-A11-A12+A13</t>
  </si>
  <si>
    <t>B8A</t>
  </si>
  <si>
    <t>B7A</t>
  </si>
  <si>
    <t>B7B</t>
  </si>
  <si>
    <t>B14A</t>
  </si>
  <si>
    <t>Simplifications - spread risk - bonds and loans ? (Y/N)</t>
  </si>
  <si>
    <t>A00</t>
  </si>
  <si>
    <t>Captives simplifications - interest rate risk ?(Y/N)</t>
  </si>
  <si>
    <t>AA01</t>
  </si>
  <si>
    <t>Captives simplifications -spread risk ?(Y/N)</t>
  </si>
  <si>
    <t>AA02</t>
  </si>
  <si>
    <t>Captives simplifications - market concentration risk ?(Y/N)</t>
  </si>
  <si>
    <t>AA03</t>
  </si>
  <si>
    <t>C0</t>
  </si>
  <si>
    <t>D0</t>
  </si>
  <si>
    <t>B1A</t>
  </si>
  <si>
    <t>B1B</t>
  </si>
  <si>
    <t>A2A</t>
  </si>
  <si>
    <t>B2A</t>
  </si>
  <si>
    <t>B2B</t>
  </si>
  <si>
    <t>A4A</t>
  </si>
  <si>
    <t>B4A</t>
  </si>
  <si>
    <t>B4B</t>
  </si>
  <si>
    <t>duration-based (type 1 equities)</t>
  </si>
  <si>
    <t>B8B</t>
  </si>
  <si>
    <t>duration-based (type 2 equities)</t>
  </si>
  <si>
    <t>B12B</t>
  </si>
  <si>
    <t>B14B</t>
  </si>
  <si>
    <t>A16A</t>
  </si>
  <si>
    <t>B16B</t>
  </si>
  <si>
    <t>B17B</t>
  </si>
  <si>
    <t>B18B</t>
  </si>
  <si>
    <t>A20A</t>
  </si>
  <si>
    <t>Counter-cyclical premium risk</t>
  </si>
  <si>
    <t>A21A</t>
  </si>
  <si>
    <t>B21B</t>
  </si>
  <si>
    <t xml:space="preserve">C1 = (A1 – B1) – (A1A- B1A) </t>
  </si>
  <si>
    <t xml:space="preserve">D2 = (A2 – B2) – (A2A- B2B) </t>
  </si>
  <si>
    <t>A4 = A5 + A6 + A7</t>
  </si>
  <si>
    <t>B4 = B5 + B6 + B7</t>
  </si>
  <si>
    <t xml:space="preserve">C4 = (A4 – B4) – (A4A- B4A) </t>
  </si>
  <si>
    <t xml:space="preserve">D4 = (A4 – B4) – (A4A- B4B) </t>
  </si>
  <si>
    <t>A8 = A9+ A10 + A11</t>
  </si>
  <si>
    <t>B8 = B9 + B10 + B11</t>
  </si>
  <si>
    <t xml:space="preserve">C8 = (A8 – B8) – (A8A- B8A) </t>
  </si>
  <si>
    <t>Tier 2</t>
  </si>
  <si>
    <t>Tier 3</t>
  </si>
  <si>
    <t>A1A</t>
  </si>
  <si>
    <t>C1A</t>
  </si>
  <si>
    <t>A12A</t>
  </si>
  <si>
    <t>B12A</t>
  </si>
  <si>
    <t>D15A</t>
  </si>
  <si>
    <t xml:space="preserve">B16A </t>
  </si>
  <si>
    <t>B17A</t>
  </si>
  <si>
    <t>B18A</t>
  </si>
  <si>
    <t>B19A</t>
  </si>
  <si>
    <t xml:space="preserve">B502 </t>
  </si>
  <si>
    <t>B503</t>
  </si>
  <si>
    <t>C503</t>
  </si>
  <si>
    <t>D503</t>
  </si>
  <si>
    <t>B603</t>
  </si>
  <si>
    <t>C603</t>
  </si>
  <si>
    <t>D603</t>
  </si>
  <si>
    <t>B604</t>
  </si>
  <si>
    <t>C604</t>
  </si>
  <si>
    <t>D604</t>
  </si>
  <si>
    <t>E604</t>
  </si>
  <si>
    <t>B605</t>
  </si>
  <si>
    <t>C605</t>
  </si>
  <si>
    <t>D605</t>
  </si>
  <si>
    <t>E605</t>
  </si>
  <si>
    <t>B21A</t>
  </si>
  <si>
    <t>SCR (solo)</t>
  </si>
  <si>
    <t>A52</t>
  </si>
  <si>
    <t>MCR (solo)</t>
  </si>
  <si>
    <t>A53</t>
  </si>
  <si>
    <t xml:space="preserve">A54 </t>
  </si>
  <si>
    <t xml:space="preserve">A55 </t>
  </si>
  <si>
    <t>A45A</t>
  </si>
  <si>
    <t>A45B</t>
  </si>
  <si>
    <t xml:space="preserve">A45D </t>
  </si>
  <si>
    <t>B45D</t>
  </si>
  <si>
    <t>C45D</t>
  </si>
  <si>
    <t>D45D</t>
  </si>
  <si>
    <t>E45D</t>
  </si>
  <si>
    <t>A45E</t>
  </si>
  <si>
    <t>B45E</t>
  </si>
  <si>
    <t>C45E</t>
  </si>
  <si>
    <t>D45E</t>
  </si>
  <si>
    <t>E45E</t>
  </si>
  <si>
    <t>B49</t>
  </si>
  <si>
    <t>C49</t>
  </si>
  <si>
    <t xml:space="preserve">A52A </t>
  </si>
  <si>
    <t xml:space="preserve">A53A </t>
  </si>
  <si>
    <t>A54A</t>
  </si>
  <si>
    <t>A53B</t>
  </si>
  <si>
    <t xml:space="preserve">B27 </t>
  </si>
  <si>
    <t>B16A</t>
  </si>
  <si>
    <t>B502</t>
  </si>
  <si>
    <t>A11B</t>
  </si>
  <si>
    <t>A11A</t>
  </si>
  <si>
    <t>Non-controlled participation requirements (groups only)</t>
  </si>
  <si>
    <t>A15C</t>
  </si>
  <si>
    <t>A15B</t>
  </si>
  <si>
    <t xml:space="preserve">Institutions for occupational retirement provision </t>
  </si>
  <si>
    <t>A15A</t>
  </si>
  <si>
    <t>Credit institution &amp; investment firms and financial institutions</t>
  </si>
  <si>
    <t>For groups only</t>
  </si>
  <si>
    <t xml:space="preserve">A14C </t>
  </si>
  <si>
    <t xml:space="preserve">A31 </t>
  </si>
  <si>
    <t>A07</t>
  </si>
  <si>
    <t>A05</t>
  </si>
  <si>
    <t>A04</t>
  </si>
  <si>
    <t>A03</t>
  </si>
  <si>
    <t>A02</t>
  </si>
  <si>
    <t>A01</t>
  </si>
  <si>
    <t>A001</t>
  </si>
  <si>
    <t>Article 112? (Y/N)</t>
  </si>
  <si>
    <t>Ring fenced fund? (Y/N or N/A)</t>
  </si>
  <si>
    <t>Undertaking as  a whole (Y/N)</t>
  </si>
  <si>
    <t>A15= A15A+A15B+A15C</t>
  </si>
  <si>
    <t xml:space="preserve">Capital requirement for business operated in accordance with Art. 4 of Directive 2003/41/EC (transitional) </t>
  </si>
  <si>
    <t>A013</t>
  </si>
  <si>
    <t>A12-P12</t>
  </si>
  <si>
    <t>Q5-Q13</t>
  </si>
  <si>
    <t>Q13=SUM(A13:P13)</t>
  </si>
  <si>
    <t>Q14-Q22</t>
  </si>
  <si>
    <t>Q22=SUM(A22:P22)</t>
  </si>
  <si>
    <t>Q24=SUM(A24:P24)</t>
  </si>
  <si>
    <t>A26=A1+A23+A25</t>
  </si>
  <si>
    <t>B26=B1+B23+B25</t>
  </si>
  <si>
    <t>C26=C1+C23+C25</t>
  </si>
  <si>
    <t>D26=D1+D23+D25</t>
  </si>
  <si>
    <t>E26=E1+E23+E25</t>
  </si>
  <si>
    <t>F26=F1+F23+F25</t>
  </si>
  <si>
    <t>G26=G1+G23+G25</t>
  </si>
  <si>
    <t>H26=H1+H23+H25</t>
  </si>
  <si>
    <t>I26=I1+I23+I25</t>
  </si>
  <si>
    <t>J26=J1+J23+J25</t>
  </si>
  <si>
    <t>K26=K1+K23+K25</t>
  </si>
  <si>
    <t>L26=L1+L23+L25</t>
  </si>
  <si>
    <t>A28=A1+A24+A25</t>
  </si>
  <si>
    <t>B28=B1+B24+B25</t>
  </si>
  <si>
    <t>C28=C1+C24+C25</t>
  </si>
  <si>
    <t>D28=D1+D24+D25</t>
  </si>
  <si>
    <t>E28=E1+E24+E25</t>
  </si>
  <si>
    <t>F28=F1+F24+F25</t>
  </si>
  <si>
    <t>G28=G1+G24+G25</t>
  </si>
  <si>
    <t>H28=H1+H24+H25</t>
  </si>
  <si>
    <t>I28=I1+I24+I25</t>
  </si>
  <si>
    <t>J28=J1+J24+J25</t>
  </si>
  <si>
    <t>K28=K1+K24+K25</t>
  </si>
  <si>
    <t>L28=L1+L24+L25</t>
  </si>
  <si>
    <t>M26=M1+M23+M25</t>
  </si>
  <si>
    <t>N26=N1+N23+N25</t>
  </si>
  <si>
    <t>O26=O1+O23+O25</t>
  </si>
  <si>
    <t>P26=P1+P23+P25</t>
  </si>
  <si>
    <t>M28=M1+M24+M25</t>
  </si>
  <si>
    <t>N28=N1+N24+N25</t>
  </si>
  <si>
    <t>O28=O1+O24+O25</t>
  </si>
  <si>
    <t>P28=P1+P24+P25</t>
  </si>
  <si>
    <t>M5</t>
  </si>
  <si>
    <t>N5</t>
  </si>
  <si>
    <t>O5</t>
  </si>
  <si>
    <t>P5</t>
  </si>
  <si>
    <t>M14</t>
  </si>
  <si>
    <t>N14</t>
  </si>
  <si>
    <t>O14</t>
  </si>
  <si>
    <t>A1-P1</t>
  </si>
  <si>
    <t>A5-P5</t>
  </si>
  <si>
    <t>A13-P13</t>
  </si>
  <si>
    <t>A13=A5-A12</t>
  </si>
  <si>
    <t>B13=B5-B12</t>
  </si>
  <si>
    <t>C13=C5-C12</t>
  </si>
  <si>
    <t>D13=D5-D12</t>
  </si>
  <si>
    <t>E13=E5-E12</t>
  </si>
  <si>
    <t>F13=F5-F12</t>
  </si>
  <si>
    <t>G13=G5-G12</t>
  </si>
  <si>
    <t>H13=H5-H12</t>
  </si>
  <si>
    <t>I13=I5-I12</t>
  </si>
  <si>
    <t>J13=J5-J12</t>
  </si>
  <si>
    <t>K13=K5-K12</t>
  </si>
  <si>
    <t>L13=L5-L12</t>
  </si>
  <si>
    <t>M13=M5-M12</t>
  </si>
  <si>
    <t>N13=N5-N12</t>
  </si>
  <si>
    <t>O13=O5-O12</t>
  </si>
  <si>
    <t>P13=P5-P12</t>
  </si>
  <si>
    <t>Q5=SUM(A5:P5)</t>
  </si>
  <si>
    <t>A14-P14</t>
  </si>
  <si>
    <t>A21-P21</t>
  </si>
  <si>
    <t>A22-P22</t>
  </si>
  <si>
    <t>A22=A14-A21</t>
  </si>
  <si>
    <t>B22=B14-B21</t>
  </si>
  <si>
    <t>C22=C14-C21</t>
  </si>
  <si>
    <t>D22=D14-D21</t>
  </si>
  <si>
    <t>E22=E14-E21</t>
  </si>
  <si>
    <t>F22=F14-F21</t>
  </si>
  <si>
    <t>G22=G14-G21</t>
  </si>
  <si>
    <t>H22=H14-H21</t>
  </si>
  <si>
    <t>I22=I14-I21</t>
  </si>
  <si>
    <t>J22=J14-J21</t>
  </si>
  <si>
    <t>K22=K14-K21</t>
  </si>
  <si>
    <t>L22=L14-L21</t>
  </si>
  <si>
    <t>M22=M14-M21</t>
  </si>
  <si>
    <t>N22=N14-N21</t>
  </si>
  <si>
    <t>O22=O14-O21</t>
  </si>
  <si>
    <t>P22=P14-P21</t>
  </si>
  <si>
    <t>A23-P23</t>
  </si>
  <si>
    <t>A24-P24</t>
  </si>
  <si>
    <t>A25-P25</t>
  </si>
  <si>
    <t>A26-P26</t>
  </si>
  <si>
    <t>A27-P27</t>
  </si>
  <si>
    <t>A28-P28</t>
  </si>
  <si>
    <t>Q28=SUM(A28:P28)</t>
  </si>
  <si>
    <t>B16</t>
  </si>
  <si>
    <t>C16</t>
  </si>
  <si>
    <t>N/A</t>
  </si>
  <si>
    <t>General Comment</t>
  </si>
  <si>
    <t>This is to be completed by all solo undertakings other than composite insurance undertakings which will complete MCR-B4B instead). It will be completed quarterly and also at the financial year end (so there will be 4 quarterly reports and one annual report).</t>
  </si>
  <si>
    <t>The calculation of MCR combines a linear formula with a floor of 25% and a cap of 45% of the SCR. The MCR is subject to an absolute floor, expressed in euro, depending on the nature of the undertaking (as defined in Article 129 (1) (d) of the Solvency II Directive.</t>
  </si>
  <si>
    <t xml:space="preserve">For the purpose of the calculation of the linear formula, premiums net of reinsurance are the premium written less the reinsurance premium, which correspond to these premiums. </t>
  </si>
  <si>
    <t>For the purpose of the calculation of the linear formula</t>
  </si>
  <si>
    <t>The technical provisions are to be without risk margin (i.e. the best estimate technical provision should be used).</t>
  </si>
  <si>
    <t>A24=A1+A18</t>
  </si>
  <si>
    <t>MCR</t>
  </si>
  <si>
    <t>G4</t>
  </si>
  <si>
    <t>G7</t>
  </si>
  <si>
    <t>D16</t>
  </si>
  <si>
    <t>E16</t>
  </si>
  <si>
    <t>F16</t>
  </si>
  <si>
    <t>G16</t>
  </si>
  <si>
    <t>This is to be completed by all solo undertakings that are composite insurance undertakings (non-composites will complete MCR-B4A instead). It will be completed quarterly and also at the financial year end (so there will be 4 quarterly reports and one annual report).</t>
  </si>
  <si>
    <t xml:space="preserve"> The calculation of MCR combines a linear formula with a floor of 25% and a cap of 45% of the SCR.</t>
  </si>
  <si>
    <t>The MCR is subject to an absolute floor, expressed in euro, depending on the nature of the undertaking (as defined in Article 129 (1) (d) of the Solvency II Directive.</t>
  </si>
  <si>
    <t>For the purpose of the calculation of the linear formula, the technical provisions are to be without risk margin (i.e. the best estimate technical provision should be used).</t>
  </si>
  <si>
    <t xml:space="preserve">B14=SUM(B10:B13)
</t>
  </si>
  <si>
    <t xml:space="preserve">C14=SUM(C10:C13)
</t>
  </si>
  <si>
    <t xml:space="preserve">E9=E1+E2+E4+E6+E7
</t>
  </si>
  <si>
    <t xml:space="preserve">E14=E10+E12+E13
</t>
  </si>
  <si>
    <t>F1=A1+B1+E1</t>
  </si>
  <si>
    <t xml:space="preserve">F2=A3+B2+B3+E2
</t>
  </si>
  <si>
    <t>F4=A5+B4+B5+E4</t>
  </si>
  <si>
    <t>F6=A6+B6+E6</t>
  </si>
  <si>
    <t>F7=A7+B7+E7</t>
  </si>
  <si>
    <t>F9=F1+F2+F4+F6+F7</t>
  </si>
  <si>
    <t>F10=A10+B10+B11+E10</t>
  </si>
  <si>
    <t>F12=A12+B12+E12</t>
  </si>
  <si>
    <t>F13=A13+B13+E13</t>
  </si>
  <si>
    <t xml:space="preserve">F14=F10+F12+F13
</t>
  </si>
  <si>
    <t>Assistance</t>
  </si>
  <si>
    <t>G1</t>
  </si>
  <si>
    <t>H1</t>
  </si>
  <si>
    <t>I1</t>
  </si>
  <si>
    <t>K1</t>
  </si>
  <si>
    <t>M1</t>
  </si>
  <si>
    <t>N1</t>
  </si>
  <si>
    <t>G2</t>
  </si>
  <si>
    <t>E3</t>
  </si>
  <si>
    <t>F3</t>
  </si>
  <si>
    <t>G3</t>
  </si>
  <si>
    <t>E5</t>
  </si>
  <si>
    <t>F5</t>
  </si>
  <si>
    <t>G5</t>
  </si>
  <si>
    <t>H5</t>
  </si>
  <si>
    <t>I5</t>
  </si>
  <si>
    <t>J5</t>
  </si>
  <si>
    <t>K5</t>
  </si>
  <si>
    <t>G6</t>
  </si>
  <si>
    <t>B8</t>
  </si>
  <si>
    <t>C8</t>
  </si>
  <si>
    <t>D8</t>
  </si>
  <si>
    <t>E8</t>
  </si>
  <si>
    <t>F8</t>
  </si>
  <si>
    <t>G8</t>
  </si>
  <si>
    <t>G9</t>
  </si>
  <si>
    <t>G10</t>
  </si>
  <si>
    <t>E11</t>
  </si>
  <si>
    <t>F11</t>
  </si>
  <si>
    <t>G11</t>
  </si>
  <si>
    <t>G12</t>
  </si>
  <si>
    <t>H12</t>
  </si>
  <si>
    <t>I12</t>
  </si>
  <si>
    <t>K12</t>
  </si>
  <si>
    <t>M12</t>
  </si>
  <si>
    <t>N12</t>
  </si>
  <si>
    <t>G13</t>
  </si>
  <si>
    <t>G14</t>
  </si>
  <si>
    <t>H14</t>
  </si>
  <si>
    <t>I14</t>
  </si>
  <si>
    <t>K14</t>
  </si>
  <si>
    <t>L14</t>
  </si>
  <si>
    <t>B15</t>
  </si>
  <si>
    <t>C15</t>
  </si>
  <si>
    <t>D15</t>
  </si>
  <si>
    <t>E15</t>
  </si>
  <si>
    <t>F15</t>
  </si>
  <si>
    <t>G15</t>
  </si>
  <si>
    <t>B17</t>
  </si>
  <si>
    <t>C17</t>
  </si>
  <si>
    <t>D17</t>
  </si>
  <si>
    <t>E17</t>
  </si>
  <si>
    <t>F17</t>
  </si>
  <si>
    <t>G17</t>
  </si>
  <si>
    <t>B18</t>
  </si>
  <si>
    <t>C18</t>
  </si>
  <si>
    <t>D18</t>
  </si>
  <si>
    <t>B19</t>
  </si>
  <si>
    <t>C19</t>
  </si>
  <si>
    <t>D19</t>
  </si>
  <si>
    <t>F19</t>
  </si>
  <si>
    <t>B20</t>
  </si>
  <si>
    <t>C20</t>
  </si>
  <si>
    <t>D20</t>
  </si>
  <si>
    <t>F20</t>
  </si>
  <si>
    <t>B21</t>
  </si>
  <si>
    <t>C21</t>
  </si>
  <si>
    <t>D21</t>
  </si>
  <si>
    <t>E21</t>
  </si>
  <si>
    <t>F21</t>
  </si>
  <si>
    <t>G21</t>
  </si>
  <si>
    <t>H21</t>
  </si>
  <si>
    <t>I21</t>
  </si>
  <si>
    <t>J21</t>
  </si>
  <si>
    <t>K21</t>
  </si>
  <si>
    <t>L21</t>
  </si>
  <si>
    <t>M21</t>
  </si>
  <si>
    <t>N21</t>
  </si>
  <si>
    <t>O21</t>
  </si>
  <si>
    <t>P21</t>
  </si>
  <si>
    <t>B22</t>
  </si>
  <si>
    <t>C22</t>
  </si>
  <si>
    <t>D22</t>
  </si>
  <si>
    <t>F22</t>
  </si>
  <si>
    <t>B23</t>
  </si>
  <si>
    <t>C23</t>
  </si>
  <si>
    <t>D23</t>
  </si>
  <si>
    <t>E23</t>
  </si>
  <si>
    <t>G23</t>
  </si>
  <si>
    <t>Q23</t>
  </si>
  <si>
    <t>B24</t>
  </si>
  <si>
    <t>Q24</t>
  </si>
  <si>
    <t>B25</t>
  </si>
  <si>
    <t>C25</t>
  </si>
  <si>
    <t>D25</t>
  </si>
  <si>
    <t>E25</t>
  </si>
  <si>
    <t>F25</t>
  </si>
  <si>
    <t>G25</t>
  </si>
  <si>
    <t>H25</t>
  </si>
  <si>
    <t>I25</t>
  </si>
  <si>
    <t>J25</t>
  </si>
  <si>
    <t>K25</t>
  </si>
  <si>
    <t>M25</t>
  </si>
  <si>
    <t>N25</t>
  </si>
  <si>
    <t>O25</t>
  </si>
  <si>
    <t>P25</t>
  </si>
  <si>
    <t>Q25</t>
  </si>
  <si>
    <t>B26</t>
  </si>
  <si>
    <t>Q26</t>
  </si>
  <si>
    <t>B27</t>
  </si>
  <si>
    <t>Q27</t>
  </si>
  <si>
    <t>B28</t>
  </si>
  <si>
    <t>Q28</t>
  </si>
  <si>
    <t>B30</t>
  </si>
  <si>
    <t>B31</t>
  </si>
  <si>
    <t>B32</t>
  </si>
  <si>
    <t>C32</t>
  </si>
  <si>
    <t>B33</t>
  </si>
  <si>
    <t>C33</t>
  </si>
  <si>
    <t>B34</t>
  </si>
  <si>
    <t>C34</t>
  </si>
  <si>
    <t>B35</t>
  </si>
  <si>
    <t>C35</t>
  </si>
  <si>
    <t>D35</t>
  </si>
  <si>
    <t>B36</t>
  </si>
  <si>
    <t>C36</t>
  </si>
  <si>
    <t>D36</t>
  </si>
  <si>
    <t>B37</t>
  </si>
  <si>
    <t>C37</t>
  </si>
  <si>
    <t>B38</t>
  </si>
  <si>
    <t>C38</t>
  </si>
  <si>
    <t>D38</t>
  </si>
  <si>
    <t>C39</t>
  </si>
  <si>
    <t>C40</t>
  </si>
  <si>
    <t>D40</t>
  </si>
  <si>
    <t>C41</t>
  </si>
  <si>
    <t>D41</t>
  </si>
  <si>
    <t>C42</t>
  </si>
  <si>
    <t>D42</t>
  </si>
  <si>
    <t>A45</t>
  </si>
  <si>
    <t>Q1=SUM(A1:P1)</t>
  </si>
  <si>
    <t>A1</t>
  </si>
  <si>
    <t>A2</t>
  </si>
  <si>
    <t>A3</t>
  </si>
  <si>
    <t>A4</t>
  </si>
  <si>
    <t>A5</t>
  </si>
  <si>
    <t>A6</t>
  </si>
  <si>
    <t>A7</t>
  </si>
  <si>
    <t>A8</t>
  </si>
  <si>
    <t>A9</t>
  </si>
  <si>
    <t>A10</t>
  </si>
  <si>
    <t>ITEM</t>
  </si>
  <si>
    <t>INSTRUCTIONS</t>
  </si>
  <si>
    <t>D1</t>
  </si>
  <si>
    <t>Fund number</t>
  </si>
  <si>
    <t>A11</t>
  </si>
  <si>
    <t>A12</t>
  </si>
  <si>
    <t>A13</t>
  </si>
  <si>
    <t>A15</t>
  </si>
  <si>
    <t>A16</t>
  </si>
  <si>
    <t>A17</t>
  </si>
  <si>
    <t>A18</t>
  </si>
  <si>
    <t>A20</t>
  </si>
  <si>
    <t>A22</t>
  </si>
  <si>
    <t>A23</t>
  </si>
  <si>
    <t>A24</t>
  </si>
  <si>
    <t>A25</t>
  </si>
  <si>
    <t>A26</t>
  </si>
  <si>
    <t>A28</t>
  </si>
  <si>
    <t>A30</t>
  </si>
  <si>
    <t xml:space="preserve"> </t>
  </si>
  <si>
    <t>A14</t>
  </si>
  <si>
    <t>A19</t>
  </si>
  <si>
    <t>A21</t>
  </si>
  <si>
    <t>A31</t>
  </si>
  <si>
    <t>A32</t>
  </si>
  <si>
    <t>A27</t>
  </si>
  <si>
    <t>A29</t>
  </si>
  <si>
    <t>C1</t>
  </si>
  <si>
    <t>A0</t>
  </si>
  <si>
    <t>AS1</t>
  </si>
  <si>
    <t>AS24</t>
  </si>
  <si>
    <t>A25B</t>
  </si>
  <si>
    <t>Participations</t>
  </si>
  <si>
    <t>A7B</t>
  </si>
  <si>
    <t>A7A</t>
  </si>
  <si>
    <t>A8E</t>
  </si>
  <si>
    <t>A8A</t>
  </si>
  <si>
    <t>A8C</t>
  </si>
  <si>
    <t>A8D</t>
  </si>
  <si>
    <t>A10A</t>
  </si>
  <si>
    <t>A10B</t>
  </si>
  <si>
    <t>A14B</t>
  </si>
  <si>
    <t>A14C</t>
  </si>
  <si>
    <t>A14A</t>
  </si>
  <si>
    <t>A17A</t>
  </si>
  <si>
    <t>A19B</t>
  </si>
  <si>
    <t>A18A</t>
  </si>
  <si>
    <t>A19A</t>
  </si>
  <si>
    <t>A28A</t>
  </si>
  <si>
    <t>A28B</t>
  </si>
  <si>
    <t>LS0</t>
  </si>
  <si>
    <t>L1</t>
  </si>
  <si>
    <t>L1A</t>
  </si>
  <si>
    <t>L2</t>
  </si>
  <si>
    <t>L3</t>
  </si>
  <si>
    <t>L4</t>
  </si>
  <si>
    <t>L4A</t>
  </si>
  <si>
    <t>L5</t>
  </si>
  <si>
    <t>L6</t>
  </si>
  <si>
    <t>LS6F</t>
  </si>
  <si>
    <t>L6B</t>
  </si>
  <si>
    <t>L6C</t>
  </si>
  <si>
    <t>L6D</t>
  </si>
  <si>
    <t>L6E</t>
  </si>
  <si>
    <t>L7</t>
  </si>
  <si>
    <t>L7A</t>
  </si>
  <si>
    <t>L8</t>
  </si>
  <si>
    <t>L9</t>
  </si>
  <si>
    <t>L10</t>
  </si>
  <si>
    <t>L10A</t>
  </si>
  <si>
    <t>L11</t>
  </si>
  <si>
    <t>L12</t>
  </si>
  <si>
    <t>LS14</t>
  </si>
  <si>
    <t>L23</t>
  </si>
  <si>
    <t>L18</t>
  </si>
  <si>
    <t>L22</t>
  </si>
  <si>
    <t>L13</t>
  </si>
  <si>
    <t>L17</t>
  </si>
  <si>
    <t>L16</t>
  </si>
  <si>
    <t>L19</t>
  </si>
  <si>
    <t>L20</t>
  </si>
  <si>
    <t>L15A</t>
  </si>
  <si>
    <t>L15B</t>
  </si>
  <si>
    <t>L15C</t>
  </si>
  <si>
    <t>L15E</t>
  </si>
  <si>
    <t>L15D</t>
  </si>
  <si>
    <t>L26</t>
  </si>
  <si>
    <t>L25</t>
  </si>
  <si>
    <t>L25A</t>
  </si>
  <si>
    <t>L27</t>
  </si>
  <si>
    <t>LS0=L1+L4</t>
  </si>
  <si>
    <t>LS6F=L6B+L7</t>
  </si>
  <si>
    <t>L15E=L15D+L26</t>
  </si>
  <si>
    <t>Total</t>
  </si>
  <si>
    <t>B1</t>
  </si>
  <si>
    <t>A5A</t>
  </si>
  <si>
    <t>F1</t>
  </si>
  <si>
    <t>A7C</t>
  </si>
  <si>
    <t>B2</t>
  </si>
  <si>
    <t>B3</t>
  </si>
  <si>
    <t>B4</t>
  </si>
  <si>
    <t>B5</t>
  </si>
  <si>
    <t>B6</t>
  </si>
  <si>
    <t>B7</t>
  </si>
  <si>
    <t>B9</t>
  </si>
  <si>
    <t>B10</t>
  </si>
  <si>
    <t>B11</t>
  </si>
  <si>
    <t>B12</t>
  </si>
  <si>
    <t>B13</t>
  </si>
  <si>
    <t>B14</t>
  </si>
  <si>
    <t>CA1</t>
  </si>
  <si>
    <t>CA2</t>
  </si>
  <si>
    <t>CA3</t>
  </si>
  <si>
    <t>CA4</t>
  </si>
  <si>
    <t>CA5</t>
  </si>
  <si>
    <t>CA6</t>
  </si>
  <si>
    <t>CA7</t>
  </si>
  <si>
    <t>CA9</t>
  </si>
  <si>
    <t>CA10</t>
  </si>
  <si>
    <t>CA11</t>
  </si>
  <si>
    <t>CA12</t>
  </si>
  <si>
    <t>CA13</t>
  </si>
  <si>
    <t>CA14</t>
  </si>
  <si>
    <t>CB1</t>
  </si>
  <si>
    <t>CB2</t>
  </si>
  <si>
    <t>CB3</t>
  </si>
  <si>
    <t>CB4</t>
  </si>
  <si>
    <t>CB5</t>
  </si>
  <si>
    <t>CB6</t>
  </si>
  <si>
    <t>CB7</t>
  </si>
  <si>
    <t>CB9</t>
  </si>
  <si>
    <t>CB10</t>
  </si>
  <si>
    <t>CB11</t>
  </si>
  <si>
    <t>CB12</t>
  </si>
  <si>
    <t>CB13</t>
  </si>
  <si>
    <t>CB14</t>
  </si>
  <si>
    <t>CC1</t>
  </si>
  <si>
    <t>CC2</t>
  </si>
  <si>
    <t>CC3</t>
  </si>
  <si>
    <t>CC4</t>
  </si>
  <si>
    <t>CC5</t>
  </si>
  <si>
    <t>CC6</t>
  </si>
  <si>
    <t>CC7</t>
  </si>
  <si>
    <t>CC9</t>
  </si>
  <si>
    <t>CC10</t>
  </si>
  <si>
    <t>CC11</t>
  </si>
  <si>
    <t>CC12</t>
  </si>
  <si>
    <t>CC13</t>
  </si>
  <si>
    <t>CC14</t>
  </si>
  <si>
    <t>C2</t>
  </si>
  <si>
    <t>C3</t>
  </si>
  <si>
    <t>C4</t>
  </si>
  <si>
    <t>C5</t>
  </si>
  <si>
    <t>C6</t>
  </si>
  <si>
    <t>C7</t>
  </si>
  <si>
    <t>C9</t>
  </si>
  <si>
    <t>C10</t>
  </si>
  <si>
    <t>C11</t>
  </si>
  <si>
    <t>C12</t>
  </si>
  <si>
    <t>C13</t>
  </si>
  <si>
    <t>C14</t>
  </si>
  <si>
    <t>D2</t>
  </si>
  <si>
    <t>D3</t>
  </si>
  <si>
    <t>D4</t>
  </si>
  <si>
    <t>D5</t>
  </si>
  <si>
    <t>D6</t>
  </si>
  <si>
    <t>D7</t>
  </si>
  <si>
    <t>D9</t>
  </si>
  <si>
    <t>D10</t>
  </si>
  <si>
    <t>D11</t>
  </si>
  <si>
    <t>D12</t>
  </si>
  <si>
    <t>D13</t>
  </si>
  <si>
    <t>D14</t>
  </si>
  <si>
    <t>E1</t>
  </si>
  <si>
    <t>E2</t>
  </si>
  <si>
    <t>E4</t>
  </si>
  <si>
    <t>E6</t>
  </si>
  <si>
    <t>E7</t>
  </si>
  <si>
    <t>E9</t>
  </si>
  <si>
    <t>E10</t>
  </si>
  <si>
    <t>E12</t>
  </si>
  <si>
    <t>E13</t>
  </si>
  <si>
    <t>E14</t>
  </si>
  <si>
    <t>F2</t>
  </si>
  <si>
    <t>F4</t>
  </si>
  <si>
    <t>F6</t>
  </si>
  <si>
    <t>F7</t>
  </si>
  <si>
    <t>F9</t>
  </si>
  <si>
    <t>F10</t>
  </si>
  <si>
    <t>F12</t>
  </si>
  <si>
    <t>F13</t>
  </si>
  <si>
    <t>F14</t>
  </si>
  <si>
    <t>FB1</t>
  </si>
  <si>
    <t>IA1</t>
  </si>
  <si>
    <t>J1</t>
  </si>
  <si>
    <t>J12</t>
  </si>
  <si>
    <t>J14</t>
  </si>
  <si>
    <t>JA1</t>
  </si>
  <si>
    <t>JA2</t>
  </si>
  <si>
    <t>BA1</t>
  </si>
  <si>
    <t>BA2</t>
  </si>
  <si>
    <t>BA4</t>
  </si>
  <si>
    <t>BA6</t>
  </si>
  <si>
    <t>BA7</t>
  </si>
  <si>
    <t>BA10</t>
  </si>
  <si>
    <t>BA12</t>
  </si>
  <si>
    <t>BA13</t>
  </si>
  <si>
    <t>BB1</t>
  </si>
  <si>
    <t>BC1</t>
  </si>
  <si>
    <t>BC2</t>
  </si>
  <si>
    <t>BC4</t>
  </si>
  <si>
    <t>BC6</t>
  </si>
  <si>
    <t>BC7</t>
  </si>
  <si>
    <t>BC9</t>
  </si>
  <si>
    <t>BC10</t>
  </si>
  <si>
    <t>BC12</t>
  </si>
  <si>
    <t>BC13</t>
  </si>
  <si>
    <t>BC14</t>
  </si>
  <si>
    <t>BF1</t>
  </si>
  <si>
    <t>BF2</t>
  </si>
  <si>
    <t>BF4</t>
  </si>
  <si>
    <t>BF6</t>
  </si>
  <si>
    <t>BF7</t>
  </si>
  <si>
    <t>BF9</t>
  </si>
  <si>
    <t>BF10</t>
  </si>
  <si>
    <t>BF12</t>
  </si>
  <si>
    <t>BF13</t>
  </si>
  <si>
    <t>BF14</t>
  </si>
  <si>
    <t>O1</t>
  </si>
  <si>
    <t>O12</t>
  </si>
  <si>
    <t>P1</t>
  </si>
  <si>
    <t>P12</t>
  </si>
  <si>
    <t>P14</t>
  </si>
  <si>
    <t>Q1</t>
  </si>
  <si>
    <t xml:space="preserve">OF-B1 </t>
  </si>
  <si>
    <t>Fonds Propres</t>
  </si>
  <si>
    <t>donnnées non demandées pour la remise 2013</t>
  </si>
  <si>
    <t>données non applicables en regard des dispositions Solvabilité 2</t>
  </si>
  <si>
    <t>Fonds Propres de Base</t>
  </si>
  <si>
    <t>Tier 1 - non restreint</t>
  </si>
  <si>
    <t>Tier 1 - restreint</t>
  </si>
  <si>
    <t>Actions appelées mais non versées indisponibles au niveau groupe</t>
  </si>
  <si>
    <t>Primes d'émission (pour les actions ordinaires)</t>
  </si>
  <si>
    <t>Fonds initial, droits d'adhésion ou élements de fonds propres équivalents pour les organismes mutualistes</t>
  </si>
  <si>
    <t>Comptes mutualistes subordonnés</t>
  </si>
  <si>
    <t>Comptes mutualistes subordonnés indisponibles au niveau groupe</t>
  </si>
  <si>
    <t>Fonds excédentaires (article 91 de la directive)</t>
  </si>
  <si>
    <t>Actions de préférence</t>
  </si>
  <si>
    <t>Primes d'émission relatives à des actions de préférence</t>
  </si>
  <si>
    <t>Actions de préférence non disponibles au niveau groupe</t>
  </si>
  <si>
    <t>Primes d'émission non disponibles relatives à des actions de préférence au niveau groupe</t>
  </si>
  <si>
    <t>Réserve de réconciliation (solo)</t>
  </si>
  <si>
    <t>Réserve de réconciliation (groupe)</t>
  </si>
  <si>
    <t>Dettes subordonnées</t>
  </si>
  <si>
    <t>Dettes subordonnées indisponibles au niveau groupe</t>
  </si>
  <si>
    <t>Montant égal à la position nette d'impôts différés actifs</t>
  </si>
  <si>
    <t>Montant égal à la position nette d'impôts différés actifs non disponibles au niveau groupe</t>
  </si>
  <si>
    <t>Autres fonds propres de base approuvés par le superviseur</t>
  </si>
  <si>
    <t>Fonds propres non disponibles liés à des entités hors Espace Economique Européen au niveau groupe</t>
  </si>
  <si>
    <t>Intérêts minoritaires au niveau groupe (ceux n'étant pas inclus dans une autre section des Fonds Propres)</t>
  </si>
  <si>
    <t>Intérêts minoritaires non disponibles au niveau groupe</t>
  </si>
  <si>
    <t>Déductions non comprises dans la réserve de réconciliation</t>
  </si>
  <si>
    <t>Déductions pour participations dans des institutions financières et des établissements de crédit (solo)</t>
  </si>
  <si>
    <t>Déductions pour participations dans des établissements de crédit, des entreprises d'investissement et des établissements financiers liés (article 228 de la Directive SII) (groupe)</t>
  </si>
  <si>
    <t>Déductions pour participations dans des institutions pour lesquelles les informations ne sont pas disponibles (article 229 de la Directive SII) (groupe)</t>
  </si>
  <si>
    <t>Déductions pour participations dans des institutions pour lesquelles le calcul de la solvabilité du groupe est fondé sur la déduction et agrégation ou sur la combinaison des méthodes (article 233 de la Directive SII) (groupe)</t>
  </si>
  <si>
    <t>Fonds propres indisponibles totaux (groupe)</t>
  </si>
  <si>
    <t>Déductions totales</t>
  </si>
  <si>
    <t>Fonds propres de base totaux après ajustements (solo)</t>
  </si>
  <si>
    <t>SCR minimum au niveau groupe consolidé</t>
  </si>
  <si>
    <t>Fonds propres auxiliaires</t>
  </si>
  <si>
    <t>Capital non versé et non appelé mais pouvant l'être sur demande</t>
  </si>
  <si>
    <t>Fonds initial, droits d'adhésion ou élements de fonds propres équivalents pour les organismes mutualistes non versés et non appelés mais pouvant l'être sur demande</t>
  </si>
  <si>
    <t>Actions de préférence non versées et non appelées mais pouvant l'être sur demande</t>
  </si>
  <si>
    <t>Engagement légal et obligatoire à souscrire et payer les dettes subordonnées</t>
  </si>
  <si>
    <t>Lettres de crédit et garanties détenues en fiducie (selon l'article 96.2 de la Directive SII)</t>
  </si>
  <si>
    <t>Lettres de crédit et garanties autres que celles évoquées dans l'article 96.2 de la Directive SII</t>
  </si>
  <si>
    <t>Rappels de cotisations selon l'article 96.3 de la Directive SII</t>
  </si>
  <si>
    <t>Rappels de cotisations autres que ceux évoqués dans l'article 96.3 de la Directive SII</t>
  </si>
  <si>
    <t>Fonds propres auxiliaires non disponibles au niveau groupe</t>
  </si>
  <si>
    <t>Autres fonds propres auxiliaires</t>
  </si>
  <si>
    <t>Fonds propres auxiliaires totaux (Solo)</t>
  </si>
  <si>
    <t>Fonds propres auxiliaires totaux (Groupe)</t>
  </si>
  <si>
    <t>Fonds propres disponibles et éligibles (solo)</t>
  </si>
  <si>
    <t>Fonds propres totaux disponibles pour le calcul du SCR (solo)</t>
  </si>
  <si>
    <t>Fonds propres totaux disponibles pour le calcul du MCR (solo)</t>
  </si>
  <si>
    <t>Fonds propres totaux éligibles pour le calcul du SCR (solo)</t>
  </si>
  <si>
    <t>Fonds propres totaux éligibles pour le calcul du MCR (solo)</t>
  </si>
  <si>
    <t>Ratio de fonds propres éligibles pour le calcul du SCR (solo)</t>
  </si>
  <si>
    <t>Ratio de fonds propres éligibles pour le calcul du MCR (solo)</t>
  </si>
  <si>
    <t>Fonds propres disponibles et éligibles (groupe)</t>
  </si>
  <si>
    <t>Entreprises d'investissement et établissements financiers</t>
  </si>
  <si>
    <t>Fonds de pension/Retraite Professionnelle Supplémentaire</t>
  </si>
  <si>
    <t>Entités non reglementées ayant des activités financières</t>
  </si>
  <si>
    <t>Fonds propres totaux d'institutions financières hors assurances/réassurances</t>
  </si>
  <si>
    <t>Fonds Propres agrégés fondés sur la méthode déduction et agrégation et sur la combinaison des méthodes</t>
  </si>
  <si>
    <t>Fonds propres d'entreprise liées calculés selon la méthode de déduction et agrégation et la combinaison des méthodes (à l'exclusion des transactions intra-groupe)</t>
  </si>
  <si>
    <t>Fonds propres disponibles totaux pour le calcul du SCR groupe (fonds propres relatifs aux autres secteurs financiers non compris)</t>
  </si>
  <si>
    <t>Fonds propres disponibles totaux pour le calcul du SCR groupe</t>
  </si>
  <si>
    <t>Fonds propres éligibles totaux pour le calcul du SCR (groupe)</t>
  </si>
  <si>
    <t>Fonds propres éligibles totaux pour le calcul du SCR minimum (groupe)</t>
  </si>
  <si>
    <t>SCR consolidé au niveau groupe</t>
  </si>
  <si>
    <t>SCR consolidé minimum au niveau groupe (article 230)</t>
  </si>
  <si>
    <t>Ratio de fonds propres éligibles pour le calcul du SCR (autre secteurs financiers non compris)</t>
  </si>
  <si>
    <t>Ratio de fonds propres éligibles pour le calcul du SCR minimum au niveau groupe</t>
  </si>
  <si>
    <t>SCR pour les entités utilisant la méthode déduction et agrégation</t>
  </si>
  <si>
    <t>Ratio de fonds propres éligibles pour le calcul du SCR avec intégration des fonds propres et du montant de capital requis des autres secteurs financiers liés</t>
  </si>
  <si>
    <t>Autres informations (solo et groupe)</t>
  </si>
  <si>
    <t>Réserve de réconciliation</t>
  </si>
  <si>
    <t>actif net (excédent d'actif sur passif)</t>
  </si>
  <si>
    <t>Actions détenues en propre (reconnues comme actifs dans le Bilan)</t>
  </si>
  <si>
    <t>Dividendes prévus et distributions</t>
  </si>
  <si>
    <t>Autres fonds propres de base</t>
  </si>
  <si>
    <t>Ajustements pour fonds propres restreints relatifs aux fonds cantonnés</t>
  </si>
  <si>
    <t>Autres fonds propres non disponibles</t>
  </si>
  <si>
    <t>Profits futurs sur primes futures - Activités Vie</t>
  </si>
  <si>
    <t>Profits futurs sur primes futures - Activités Non-Vie</t>
  </si>
  <si>
    <t>Total "Profits futurs sur primes futures"</t>
  </si>
  <si>
    <t>Bilan</t>
  </si>
  <si>
    <t>Numéro du fond</t>
  </si>
  <si>
    <t>Actif</t>
  </si>
  <si>
    <t>Écarts d'acquisitions</t>
  </si>
  <si>
    <t>Frais d'acquisition reportés</t>
  </si>
  <si>
    <t>Actifs incorporels</t>
  </si>
  <si>
    <t>Impôts différés actifs</t>
  </si>
  <si>
    <t>Excédent de régime de retraite</t>
  </si>
  <si>
    <t>Immobilisations corporelles pour usage propre</t>
  </si>
  <si>
    <t>Placements (autres que les actifs en représentation de contrats en UC ou indexés)</t>
  </si>
  <si>
    <t>Immobilier (autre que pour usage propre)</t>
  </si>
  <si>
    <t>Actions</t>
  </si>
  <si>
    <t xml:space="preserve"> Actions cotées</t>
  </si>
  <si>
    <t xml:space="preserve"> Actions non cotées</t>
  </si>
  <si>
    <t>Obligations</t>
  </si>
  <si>
    <t>Obligations souveraines</t>
  </si>
  <si>
    <t>Obligation d'entreprises</t>
  </si>
  <si>
    <t>Obligations structurées</t>
  </si>
  <si>
    <t>Titres garantis</t>
  </si>
  <si>
    <t>Fonds d'investissement</t>
  </si>
  <si>
    <t>Produits dérivés</t>
  </si>
  <si>
    <t>Dépôts autres que ceux assimilables à de la trésorerie</t>
  </si>
  <si>
    <t>Autres placements</t>
  </si>
  <si>
    <t>Placements en représentation de contrats en UC ou indexés</t>
  </si>
  <si>
    <t>Avances sur polices</t>
  </si>
  <si>
    <t>Provisions techniques cédées</t>
  </si>
  <si>
    <t>Non vie et santé similaire à la non-vie</t>
  </si>
  <si>
    <t>Non vie hors santé</t>
  </si>
  <si>
    <t>Santé similaire à la non vie</t>
  </si>
  <si>
    <t>Vie et santé similaire à la vie, hors UC ou indéxés</t>
  </si>
  <si>
    <t>Santé similaire à la vie</t>
  </si>
  <si>
    <t>Vie hors santé, UC ou indexés</t>
  </si>
  <si>
    <t>UC ou indexés</t>
  </si>
  <si>
    <t>Dépôts auprès des cédantes</t>
  </si>
  <si>
    <t>Créances nées d'opérations d'assurance</t>
  </si>
  <si>
    <t>Créances nées d'opérations de réassurance</t>
  </si>
  <si>
    <t>Autres créances (hors assurance)</t>
  </si>
  <si>
    <t>Actions auto-détenues</t>
  </si>
  <si>
    <t>Instruments de fonds propres appelés et non payés</t>
  </si>
  <si>
    <t>Trésorerie et équivalent trésorerie</t>
  </si>
  <si>
    <t>Autres actifs non mentionnés dans les postes ci-dessus</t>
  </si>
  <si>
    <t>Total de l'actif</t>
  </si>
  <si>
    <t>Passif</t>
  </si>
  <si>
    <t>Provisions techniques – non-vie</t>
  </si>
  <si>
    <t>Provisions techniques non-vie (hors santé)</t>
  </si>
  <si>
    <t>Provisions techniques calculées comme un tout</t>
  </si>
  <si>
    <t>Meilleure estimation</t>
  </si>
  <si>
    <t>Marge de risque</t>
  </si>
  <si>
    <t>Provisions techniques santé (similaire à la non-vie)</t>
  </si>
  <si>
    <t>Provisions techniques - vie (hors UC ou indéxés)</t>
  </si>
  <si>
    <t>Provisions techniques santé (similaire à la vie)</t>
  </si>
  <si>
    <t>Provisions techniques vie (hors santé, UC ou indexés)</t>
  </si>
  <si>
    <t>Provisions techniques UC ou indexés</t>
  </si>
  <si>
    <t>Autres provisions techniques</t>
  </si>
  <si>
    <t>Passifs éventuels</t>
  </si>
  <si>
    <t>Provisions autres que les provisions techniques</t>
  </si>
  <si>
    <t>Provision pour retraite et autres avantages</t>
  </si>
  <si>
    <t>Dettes pour dépôts espèces des réassureurs</t>
  </si>
  <si>
    <t>Impôts différés passifs</t>
  </si>
  <si>
    <t xml:space="preserve">Dettes financières autres que celles envers les établissements de crédit </t>
  </si>
  <si>
    <t>Dettes nées d'opérations d'assurance</t>
  </si>
  <si>
    <t>Dettes nées d'opérations de réassurance</t>
  </si>
  <si>
    <t>Autres dettes (non liées aux opérations d'assurance)</t>
  </si>
  <si>
    <t>Dettes subordonnées exclues des fonds propres de base</t>
  </si>
  <si>
    <t>Dettes subordonnées incluses dans les fonds propres de base</t>
  </si>
  <si>
    <t>Autres dettes non mentionées dans les postes ci-dessus</t>
  </si>
  <si>
    <t>Total du passif</t>
  </si>
  <si>
    <t>Actif net</t>
  </si>
  <si>
    <t>Valorisation Solvabilité II</t>
  </si>
  <si>
    <t>Valeur dans les comptes sociaux</t>
  </si>
  <si>
    <t>ELEMENT</t>
  </si>
  <si>
    <t>Commentaire général</t>
  </si>
  <si>
    <t>ACTIFS</t>
  </si>
  <si>
    <t>Excédent net provenant des régimes de retraite, si applicable.</t>
  </si>
  <si>
    <t>Actions cotées</t>
  </si>
  <si>
    <t>Actions non cotées</t>
  </si>
  <si>
    <t>Titres structurés</t>
  </si>
  <si>
    <t xml:space="preserve">Placements en représentation de contrats en UC ou indexés </t>
  </si>
  <si>
    <t>Actifs détenus en contrepartie de contrats d'assurance où le risque est porté par l'assuré (unités de compte).</t>
  </si>
  <si>
    <t>Avances sur police</t>
  </si>
  <si>
    <t>Prêts accordés aux assurés et garantis par les contrats.</t>
  </si>
  <si>
    <t>Exclusion des PT santé non assimilées à la vie</t>
  </si>
  <si>
    <t>Santé similaire à la non-vie</t>
  </si>
  <si>
    <t>Exclusion des PT santé assimilées à la vie et des PT en unités de compte ou indexés</t>
  </si>
  <si>
    <t>Unités de compte ou indexés</t>
  </si>
  <si>
    <t>Autres provisions techniques applicables dans les comptes sociaux</t>
  </si>
  <si>
    <t>Par exemple correspond aux provisions pour litiges ou produits constatés d'avance.</t>
  </si>
  <si>
    <t>Dettes financières autres que celles envers les établissements de crédit</t>
  </si>
  <si>
    <t>Montants dus aux réassureurs (comptes courants) autres que les dépôts et qui sont liés à l'activité de réassurance, mais qui ne sont pas inclus dans les provisions techniques cédées.</t>
  </si>
  <si>
    <t>Ce poste prend en compte tous les autres éléments de passif non inclus dans  les autres postes du passif du bilan.</t>
  </si>
  <si>
    <t>Total passif</t>
  </si>
  <si>
    <t>Numéro de fond</t>
  </si>
  <si>
    <t xml:space="preserve">Non applicable à l’exercice 2013
Uniquement pour le reporting par fond cantonné. Identification du fond cantonné. Le numéro du fond doit correspondre à celui indiqué dans la cellule A3 des états sur les placements, le SCR, les fonds propres et les provisions techniques. 
</t>
  </si>
  <si>
    <t xml:space="preserve">Un écart d'acquisition est enregistré dans les comptes sociaux lorsque qu'une société est achetée à un prix supérieur à sa valeur économique.
Valeur nulle retenue sous Solvabilité II.
</t>
  </si>
  <si>
    <t xml:space="preserve">Immobilisations corporelles pour usage propre </t>
  </si>
  <si>
    <t>Somme des actions. Pour la valorisation dans les comptes sociaux, indiquer uniquement la somme lorsque le détail des sous-catégories n’est pas disponible.
A7B=A7+A7A</t>
  </si>
  <si>
    <t>Somme des obligations. Pour la valorisation dans les comptes sociaux, indiquer uniquement la somme lorsque le détail des sous-catégories n’est pas disponible.
A8E=A8+A8A+A8C+A8D</t>
  </si>
  <si>
    <t>Obligations émises par des autorités publiques, ou des administrations centrales, des institutions publiques supranationales, ou des administrations régionales ou municipales.
Correspond à la catégorie CIC n°1</t>
  </si>
  <si>
    <t xml:space="preserve">Obligations émises par des entreprises
Correspond à la catégorie CIC n°2
</t>
  </si>
  <si>
    <t xml:space="preserve">Organismes dont le seul objectif est le placement collectif en valeurs mobilières et / ou dans d'autres actifs financiers.
Correspond à la catégorie CIC n°4.
</t>
  </si>
  <si>
    <t xml:space="preserve">Dépôts autres que les dépôts transférables : cela veut dire qu'ils ne peuvent pas être utilisés à tout moment pour effectuer des paiements et qu'ils ne sont pas échangeables contre des liquidités ou qu'ils ne peuvent être transférés sans restriction ou pénalité significative.
Correspond aux catégories CIC 73, 74, 79
</t>
  </si>
  <si>
    <t>Prêts et prêts hypothécaires</t>
  </si>
  <si>
    <t>Prêts et prêts hypothécaires aux particuliers</t>
  </si>
  <si>
    <t xml:space="preserve">Actifs financiers correspondant au prêt de fonds à des emprunteurs, en contrepartie d'une garantie (collatéral) ou non, y compris dans le cadre de pools de trésorerie.
Correspond à la catégorie CIC n°8.
A14=A14A+A14B+A14C
</t>
  </si>
  <si>
    <t>Actifs financiers correspondant au prêt de fonds à des particuliers, en contrepartie d'une garantie (collatéral) ou non, y compris dans le cadre de pools de trésorerie.</t>
  </si>
  <si>
    <t>Actifs financiers correspondant au prêt de fonds à des emprunteurs autres que des particuliers, en contrepartie d'une garantie (collatéral) ou non, y compris dans le cadre de pools de trésorerie.</t>
  </si>
  <si>
    <t xml:space="preserve">Part des réassureurs dans les provisions techniques (PT) telle que définie pour les états TP
A16=A17A+A19B+A19A
</t>
  </si>
  <si>
    <t>Non-vie et santé similaire à la non-vie</t>
  </si>
  <si>
    <t xml:space="preserve">PT santé similaires à la non-vie
</t>
  </si>
  <si>
    <t xml:space="preserve">Dépôts auprès des cédantes
Correspond à la catégorie CIC n°75
</t>
  </si>
  <si>
    <t xml:space="preserve">Montants dus par les assurés, les autres assureurs, et autres débiteurs liés à l'activité d'assurance, mais qui ne sont pas inclus dans les flux de trésorerie des provisions techniques.
Comprend également les montants en souffrance, dus par les assurés et les intermédiaires d'assurance (par exemple, primes dues mais non encore payés)
</t>
  </si>
  <si>
    <t xml:space="preserve">Y compris les montants dus par les employés ou autres débiteurs (non liés à l'assurance), 
Y compris les montants à recevoir de la part d'entités publiques
</t>
  </si>
  <si>
    <t>Ce poste prend en compte tous les autres éléments d'actif non inclus dans les autres postes de l'actif du bilan.</t>
  </si>
  <si>
    <t>A30=A2+A26+A25B+A3+A4+A12+A14+A16+A13+A20+A21+A23+A28A+A28B+A27+A29</t>
  </si>
  <si>
    <t>PASSIF</t>
  </si>
  <si>
    <t>Provisions techniques non-vie</t>
  </si>
  <si>
    <t xml:space="preserve">L1=L1A+L2+L3
</t>
  </si>
  <si>
    <t>Provisions techniques non-vie calculées comme un tout</t>
  </si>
  <si>
    <t>Provisions techniques non-vie : meilleure estimation</t>
  </si>
  <si>
    <t>Provisions techniques non-vie : marge de risque</t>
  </si>
  <si>
    <t xml:space="preserve">L4=L4A+L5+L6
</t>
  </si>
  <si>
    <t>Provisions techniques santé (similaire à la non-vie) : meilleure estimation</t>
  </si>
  <si>
    <t>Provisions techniques santé (similaire à la non-vie) calculées comme un tout</t>
  </si>
  <si>
    <t>Provisions techniques vie (hors UC ou indexés)</t>
  </si>
  <si>
    <t>Provisions techniques santé (similaire à la vie) calculées comme un tout</t>
  </si>
  <si>
    <t>Provisions techniques santé (similaire à la vie) : meilleure estimation</t>
  </si>
  <si>
    <t>Provisions techniques santé (similaire à la vie) : marge de risque</t>
  </si>
  <si>
    <t>L6B=L6C+L6D+L6E</t>
  </si>
  <si>
    <t>L7=L7A+L8+L9</t>
  </si>
  <si>
    <t>Provisions techniques vie (hors santé, UC ou indexés) calculées comme un tout</t>
  </si>
  <si>
    <t>Provisions techniques vie (hors santé, UC ou indexés) : meilleure estimation</t>
  </si>
  <si>
    <t>Provisions techniques vie (hors santé, UC ou indexés) : marge de risque</t>
  </si>
  <si>
    <t>L10=L10A+L11+L12</t>
  </si>
  <si>
    <t>Provisions techniques UC ou indéxés</t>
  </si>
  <si>
    <t>Provisions techniques UC ou indéxés calculées comme un tout</t>
  </si>
  <si>
    <t>Provisions techniques UC ou indéxés : meilleure estimation</t>
  </si>
  <si>
    <t>Provisions techniques UC ou indéxés : marge de risque</t>
  </si>
  <si>
    <t>Provisions autres que les provisions mathématiques</t>
  </si>
  <si>
    <t>Provisions pour retraite et autres avantages</t>
  </si>
  <si>
    <t>Dettes envers les établissements de crédit</t>
  </si>
  <si>
    <t>Autres dettes non mentionnées dans les postes ci-dessus</t>
  </si>
  <si>
    <t xml:space="preserve">Dettes envers les établissements de crédit, tels que les banques. 
Sont exclues les obligations détenues par les établissements de crédit, car il n'est pas possible pour l'entreprise d'identifier tous les porteurs des obligations émises.
Sont également exclues les dettes subordonnées.
</t>
  </si>
  <si>
    <t xml:space="preserve">Peut concerner les obligations émises par l'entreprise (qu'elles soient détenues par les établissements de crédit ou non) et  les prêts dus à des entités autres que les établissements de crédit (compagnie d'assurance sœur, maison mère, etc.).
Comprend les obligations structurées émises par l’entreprise (et non par un SPV).
Sont exclues les dettes subordonnées.
</t>
  </si>
  <si>
    <t xml:space="preserve">Montants dus aux assurés, autres assureurs et entreprises en lien avec l'activité d'assurance, mais qui ne sont pas des provisions techniques.
Ceci comprend les montants dus aux intermédiaires de (ré)assurance (par exemple les commissions dues aux intermédiaires mais non encore payées par l'entreprise).
Sont exclus les prêts dus à d'autres compagnies d'assurance, si elles ne sont pas liées à l'activité d'assurance et dont l'objectif est uniquement du financement (sont inclus dans les dettes financières).
</t>
  </si>
  <si>
    <t xml:space="preserve">Prend en compte les montants dus aux salariés, fournisseurs etc…non liés à l'activité d'assurance.
Périmètre similaire aux créances (autres que d'assurance) à l'actif du bilan.
Comprend les créances vis-à-vis de l'état et assimilé (Sécurité Sociale notamment).
</t>
  </si>
  <si>
    <t xml:space="preserve">Les dettes subordonnées sont des dettes qui se classent un rang après les autres dettes lorsque la société est en liquidation.
Seules les dettes subordonnées qui ne sont pas classées dans les fonds propres de base sont présentées dans cette ligne.
</t>
  </si>
  <si>
    <t xml:space="preserve">Dettes subordonnées figurant dans les fonds propres de base.
Doit correspondre à la cellule A13 de l'état OF-B1.
</t>
  </si>
  <si>
    <t>L25A=L1+L4+L6B+L7+L10+L23+L18+L22+L13+L17+L16+L19+L20+L15A+L15B+L15C+L15D+L26+L25</t>
  </si>
  <si>
    <t>Formule
Pour les comptes sociaux – montant des autres éléments qui équilibrent l'actif et le passif.
L27=A30-L25A</t>
  </si>
  <si>
    <t>REF.</t>
  </si>
  <si>
    <t>Les éléments du bilan sont valorisés selon les principes de Solvabilité II</t>
  </si>
  <si>
    <t xml:space="preserve">Pour les comptes sociaux, le détail par sous-catégorie est possible mais pas obligatoire.                                                                                                                                     A17A=A17+A18                                                                                                                                                                                                                                                                                                                                                               </t>
  </si>
  <si>
    <t>Pour les comptes sociaux, le détail par sous-catégorie est possible mais pas obligatoire.                                                                                                                             A19B=A18A+A19</t>
  </si>
  <si>
    <t>Risque de marché - informations de base</t>
  </si>
  <si>
    <t>Actifs</t>
  </si>
  <si>
    <t>Passifs</t>
  </si>
  <si>
    <t>Risque de taux d'intérêt</t>
  </si>
  <si>
    <t>Passifs (hors capactié d'absorbtion des pertes des provisions techniques)</t>
  </si>
  <si>
    <t>Choc de baisse des taux intérêt</t>
  </si>
  <si>
    <t>Choc de hausse des taux intérêt</t>
  </si>
  <si>
    <t>Risque sur actions</t>
  </si>
  <si>
    <t>Risque sur actifs immobiliers</t>
  </si>
  <si>
    <t>Risque lié à la marge</t>
  </si>
  <si>
    <t>actions de type 1</t>
  </si>
  <si>
    <t>participations stratégiques (actions de type 1)</t>
  </si>
  <si>
    <t>actions de type 2</t>
  </si>
  <si>
    <t>action de type 2</t>
  </si>
  <si>
    <t>participations stratégiques (actions de type 2)</t>
  </si>
  <si>
    <t>dérivés de crédit</t>
  </si>
  <si>
    <t>Choc à la baisse sur les dérivés de crédit</t>
  </si>
  <si>
    <t>choc à la hausse sur les dérivés de crédit</t>
  </si>
  <si>
    <t>Risque de change</t>
  </si>
  <si>
    <t>Diversification au sein du module risque de marché</t>
  </si>
  <si>
    <t>Concentrations du risque de marché</t>
  </si>
  <si>
    <t>Capital de solvabilité requis - Risque de contrepartie</t>
  </si>
  <si>
    <t>Capital de solvabilité net (capacité d'absorbtion des pertes des provisions techniques incluse)</t>
  </si>
  <si>
    <t>Capital de solvabilité requis total pour le risque de marché</t>
  </si>
  <si>
    <t>Capital de solvabilité requis - Risque de marché</t>
  </si>
  <si>
    <t>Probabilité de défaut</t>
  </si>
  <si>
    <t>Capital de solvabilité requis brut (hors capacité d'absorbtion des pertes des provisions techniques)</t>
  </si>
  <si>
    <t>Perte en cas de défaut</t>
  </si>
  <si>
    <t>Expositions de type 1</t>
  </si>
  <si>
    <t>Risque de contrepartie - Informations de base</t>
  </si>
  <si>
    <t>Expositions de type 2</t>
  </si>
  <si>
    <t>Diversification au sein du module risque de contrepartie</t>
  </si>
  <si>
    <t>Capital de solvabilité requis total pour le risque de contrepartie</t>
  </si>
  <si>
    <t>Expositions de type 1 - Capital de solvabilité requis brut (hors capacité d'absorbtion des pertes des provisions techniques)</t>
  </si>
  <si>
    <t>Charge brute de capital (hors capacité d'absorbtion des pertes des provisions techniques) pour le risque de contrepartie résultant de toutes les expositions de type 1 telles que définies pour les besoins de Solvabilité II.</t>
  </si>
  <si>
    <t>Charge brute de capital (hors capacité d'absorbtion des pertes des provisions techniques) pour le risque de contrepartie résultant de toutes les expositions de type 2 telles que définies pour les besoins de Solvabilité II.</t>
  </si>
  <si>
    <t>Expositions de type 2 - Capital de solvabilité requis brut (hors capacité d'absorbtion des pertes par les provisions techniques)</t>
  </si>
  <si>
    <t>Expositions de type 2 - Créances des intermédaires dues dans plus de 3 mois - Perte en cas de défaut</t>
  </si>
  <si>
    <t>Expositions de type 2 - Toutes les expositions de type 2 autres que les créances des intermédaires dues dans plus de 3 mois - Perte en cas de défaut</t>
  </si>
  <si>
    <t>Diversification au sein du module risque de contrepartie - capital de solvabilité requis brut</t>
  </si>
  <si>
    <t>Capital de solvabilité requis net (capacité d'absorbtion des pertes des provisions techniques inclues) pour le risque de contrepartie</t>
  </si>
  <si>
    <t>Capital de solvabilité requis brut (hors capacité d'absorbtion des pertes des provisions techniques) pour le risque de contrepartie</t>
  </si>
  <si>
    <t xml:space="preserve">Capital de solvabilité requis net (capacité d'abosorbtion des pertes des provisions techniques incluses) pour le risque de contrepartie. Sans préjuger de la structure finale des états prudentiels concernant le SCR, la valeur de ce poste devrait correspondre à celle renseignée dans le poste A2 de l'état SCR-B2A. 
</t>
  </si>
  <si>
    <t xml:space="preserve">Montant brut de l'effet de diversification autorisé dans l'aggrégation des montants de capital de solvabilité requis pour risque de contrepartie des expositions de types 1 et 2.
C3= C4 - (C0+C1) </t>
  </si>
  <si>
    <t xml:space="preserve">Capital de solvabilité requis brut (hors capacité d'abosorbtion des pertes des provisions techniques) pour le risque de contrepartie. Sans préjuger de la structure finale des états prudentiels concernant le SCR, la valeur de ce poste devrait correspondre à celle renseignée dans le poste B2 de l'état SCR-B2A. 
</t>
  </si>
  <si>
    <t>Capital de solvabilité requis - Risque de souscription en vie</t>
  </si>
  <si>
    <t>Risque de souscription en vie - Informations de base</t>
  </si>
  <si>
    <t>Risque de mortalité</t>
  </si>
  <si>
    <t>Risque de longévité</t>
  </si>
  <si>
    <t>Risque de dépenses en vie</t>
  </si>
  <si>
    <t>Risque de révision</t>
  </si>
  <si>
    <t>Risque de catastrophe en vie</t>
  </si>
  <si>
    <t>Diversification au sein du module risque de souscription en vie</t>
  </si>
  <si>
    <t>Capital de solvabilité requis total pour le risque de souscription en vie</t>
  </si>
  <si>
    <t>Capital de solvabilité requis - Risque de souscription en santé</t>
  </si>
  <si>
    <t>Risque de mortalité en santé</t>
  </si>
  <si>
    <t>Risque de longévité en santé</t>
  </si>
  <si>
    <t>Risque de dépenses en santé</t>
  </si>
  <si>
    <t>Risque de révision en santé</t>
  </si>
  <si>
    <t>Risque de catastrophe en santé - Informations de base</t>
  </si>
  <si>
    <t>Diversification au sein du risque de catastrophe en santé</t>
  </si>
  <si>
    <t>Risque de pandémie</t>
  </si>
  <si>
    <t>Capital de solvabilité requis total pour le risque de catastrophe en santé</t>
  </si>
  <si>
    <t>Diversification au sein du module risque de souscription en santé</t>
  </si>
  <si>
    <t>Capital de solvabilité requis - Risque de souscription en non-vie</t>
  </si>
  <si>
    <t xml:space="preserve">Risque de souscription en non-vie </t>
  </si>
  <si>
    <t>Diversification géorgaphique</t>
  </si>
  <si>
    <t>Responsabilité civile automobile</t>
  </si>
  <si>
    <t>Automobile autres</t>
  </si>
  <si>
    <t>Assurances maritimes, aériennes et de transport</t>
  </si>
  <si>
    <t>Incendie et autres dommages aux biens</t>
  </si>
  <si>
    <t>Responsabilité civile générale</t>
  </si>
  <si>
    <t>Crédit - Caution</t>
  </si>
  <si>
    <t>Protection juridique</t>
  </si>
  <si>
    <t>Pertes pécunières diverses</t>
  </si>
  <si>
    <t>Réassurance non-proportionnelle aérien, maritime et transport</t>
  </si>
  <si>
    <t>Déviation standard combinée</t>
  </si>
  <si>
    <t>Passifs (hors capactié d'absorption des pertes des provisions techniques)</t>
  </si>
  <si>
    <t>Capital de solvabilité requis brut (hors capacité d'absorption des pertes des provisions techniques)</t>
  </si>
  <si>
    <t>Capital de solvabilité requis</t>
  </si>
  <si>
    <t>capital requis pour le risque de catastrophe en non-vie</t>
  </si>
  <si>
    <t>Diversification au sein du module risque de souscription en non-vie</t>
  </si>
  <si>
    <t>Capital de solvabilité requis total pour le risque de souscription en non vie</t>
  </si>
  <si>
    <t>Capital de solvabilité net (capacité d'absorption des pertes des provisions techniques incluse)</t>
  </si>
  <si>
    <t>Capital de solvabilité requis - Risque opérationnel</t>
  </si>
  <si>
    <t>Risque opérationnel - informations de base</t>
  </si>
  <si>
    <t>Provisions techniques vies brutes (hors marge de risque)</t>
  </si>
  <si>
    <r>
      <t>Provisions technique UC brutes (hors marge de risque)</t>
    </r>
  </si>
  <si>
    <t>Provisions techniques non-vie brutes (hors marge de risque)</t>
  </si>
  <si>
    <r>
      <t>Capital requis pour le risque opérationnel fondé sur les provisions techniques</t>
    </r>
  </si>
  <si>
    <t>Primes aquises vie brutes (12 derniers mois)</t>
  </si>
  <si>
    <t>Primes acquises UC brutes (12 derniers mois)</t>
  </si>
  <si>
    <t>Primes aquises non-vie brutes (12 derniers mois)</t>
  </si>
  <si>
    <t>Primes aquises  vie brutes (12  mois précédant les 12 derniers mois)</t>
  </si>
  <si>
    <t>Primes aquises UC brutes (12  mois précédant les 12 derniers mois)</t>
  </si>
  <si>
    <t>Primes aquises non-vie brutes (12  mois précédant les 12 derniers mois)</t>
  </si>
  <si>
    <t>Capital requis pour le risque opérationnel fondé sur les primes aquises</t>
  </si>
  <si>
    <t>Pourcentage du capital de solvabilité requis de base (BSCR)</t>
  </si>
  <si>
    <t>Charge en capital requise pour le risque opérationnel avant plafonnement</t>
  </si>
  <si>
    <t>Charge en capital requise pour le risque opérationnel après plafonnement</t>
  </si>
  <si>
    <t>Frais supportés pour les activités UC (12 derniers mois)</t>
  </si>
  <si>
    <t>Capital requis total pour le risque opérationnel</t>
  </si>
  <si>
    <t>Capital requis</t>
  </si>
  <si>
    <t>MCR-B4B</t>
  </si>
  <si>
    <t>Minimum de Capital Requis (organismes mixtes)</t>
  </si>
  <si>
    <t>Elements du MCR</t>
  </si>
  <si>
    <t xml:space="preserve">Informations de base </t>
  </si>
  <si>
    <t>Activités Non-Vie</t>
  </si>
  <si>
    <t>Activités Vie</t>
  </si>
  <si>
    <r>
      <t>Résultat MCR</t>
    </r>
    <r>
      <rPr>
        <vertAlign val="subscript"/>
        <sz val="11"/>
        <rFont val="Verdana"/>
        <family val="2"/>
      </rPr>
      <t>(NV,NV)</t>
    </r>
  </si>
  <si>
    <r>
      <t>Résultat MCR</t>
    </r>
    <r>
      <rPr>
        <vertAlign val="subscript"/>
        <sz val="11"/>
        <rFont val="Verdana"/>
        <family val="2"/>
      </rPr>
      <t>(NV,V)</t>
    </r>
  </si>
  <si>
    <t>Meilleure estimation nette</t>
  </si>
  <si>
    <t>Primes émises nettes (12 derniers mois)</t>
  </si>
  <si>
    <t>Frais de soins et réassurance proportionnelle</t>
  </si>
  <si>
    <t>Perte de revenus et réassurance proportionnelle</t>
  </si>
  <si>
    <t>Responsabilité civile automobile et réassurance proportionnelle</t>
  </si>
  <si>
    <t>Automobile autre et réassurance proportionnelle</t>
  </si>
  <si>
    <t>Assurances maritimes, aériennes et transports et réassurance proportionnelle</t>
  </si>
  <si>
    <t>Incendie et autres dommages aux biens et réassurance proportionnelle</t>
  </si>
  <si>
    <t>Responsabilité civile générale et réassurance proportionnelle</t>
  </si>
  <si>
    <t>Crédit - Caution et réassurance proportionnelle</t>
  </si>
  <si>
    <t>Protection juridique et réassurance proportionnelle</t>
  </si>
  <si>
    <t>Assistance et réassurance proportionnelle</t>
  </si>
  <si>
    <t>Pertes pécuniaires diverses et réassurance proportionnelle</t>
  </si>
  <si>
    <t>Réassurance non-proportionnelle responsabilité civile</t>
  </si>
  <si>
    <t>Réassurance non-proportionnelle dommages aux biens</t>
  </si>
  <si>
    <t>Réassurance non-proportionnelle aérien, maritime, transports</t>
  </si>
  <si>
    <t xml:space="preserve">Réassurance non-proportionelle santé </t>
  </si>
  <si>
    <t xml:space="preserve">Element de la formule linéaire pour la (ré)assurance vie </t>
  </si>
  <si>
    <t>Capital sous risque</t>
  </si>
  <si>
    <t>Assurance avec participation aux bénéfices - participations futures garanties</t>
  </si>
  <si>
    <t>Assurance avec participation aux bénéfices - participations futures discrétionnaires</t>
  </si>
  <si>
    <t>Unités de compte et fonds indexés</t>
  </si>
  <si>
    <t xml:space="preserve">Autres engagements de (ré)assurance vie </t>
  </si>
  <si>
    <t>Capital sous risque pour les engagements de (re)assurance vie</t>
  </si>
  <si>
    <t xml:space="preserve">Calcul du MCR  </t>
  </si>
  <si>
    <t xml:space="preserve">MCR linéaire </t>
  </si>
  <si>
    <t>Plafond MCR</t>
  </si>
  <si>
    <t>Plancher MCR</t>
  </si>
  <si>
    <t xml:space="preserve">MCR combiné </t>
  </si>
  <si>
    <t xml:space="preserve">Plancher absolu du MCR </t>
  </si>
  <si>
    <t>MCR notionel vie et non-vie</t>
  </si>
  <si>
    <t>MCR notionel linéaire</t>
  </si>
  <si>
    <t>SCR notionel avec exigences de capital supplémentaires (calcul annuel ou dernier calcul en date)</t>
  </si>
  <si>
    <t>Plafond MCR notionel</t>
  </si>
  <si>
    <t>Plancher MCR notionel</t>
  </si>
  <si>
    <t xml:space="preserve">MCR notionel combiné </t>
  </si>
  <si>
    <t>MCR notionel</t>
  </si>
  <si>
    <r>
      <t>Résultat MCR</t>
    </r>
    <r>
      <rPr>
        <vertAlign val="subscript"/>
        <sz val="11"/>
        <rFont val="Verdana"/>
        <family val="2"/>
      </rPr>
      <t>V</t>
    </r>
  </si>
  <si>
    <t>Eléments du MCR</t>
  </si>
  <si>
    <t>Informations de base</t>
  </si>
  <si>
    <r>
      <t>Résultat MCR</t>
    </r>
    <r>
      <rPr>
        <vertAlign val="subscript"/>
        <sz val="11"/>
        <rFont val="Verdana"/>
        <family val="2"/>
      </rPr>
      <t>NV</t>
    </r>
  </si>
  <si>
    <t>Minimum de Capital Requis (hors organismes mixtes)</t>
  </si>
  <si>
    <r>
      <rPr>
        <i/>
        <sz val="11"/>
        <rFont val="Verdana"/>
        <family val="2"/>
      </rPr>
      <t>Workers' compensation</t>
    </r>
    <r>
      <rPr>
        <sz val="11"/>
        <rFont val="Verdana"/>
        <family val="2"/>
      </rPr>
      <t xml:space="preserve"> et réassurance proportionnelle</t>
    </r>
  </si>
  <si>
    <t>Minimum de Capital Requis</t>
  </si>
  <si>
    <t>Calcul du MCR</t>
  </si>
  <si>
    <t>SCR-B2A</t>
  </si>
  <si>
    <t>Capital de Solvabilité Requis pour les organismes utilisant la formule standard</t>
  </si>
  <si>
    <t>Elements couverts par un MIP (Y/N)</t>
  </si>
  <si>
    <r>
      <t>Risque de marché</t>
    </r>
  </si>
  <si>
    <t>Risque de souscription vie</t>
  </si>
  <si>
    <t>Risque de souscription santé</t>
  </si>
  <si>
    <t>Risque de souscrption non-vie</t>
  </si>
  <si>
    <t>Diversification entre modules</t>
  </si>
  <si>
    <t>Risque lié aux actifs incorporels</t>
  </si>
  <si>
    <t>SCR de base</t>
  </si>
  <si>
    <t xml:space="preserve">Risque opérationnel </t>
  </si>
  <si>
    <t xml:space="preserve">SCR notionnel individuel pour les fonds cantonnés / fonds général </t>
  </si>
  <si>
    <r>
      <t xml:space="preserve">Diversification entre fonds cantonnés </t>
    </r>
    <r>
      <rPr>
        <i/>
        <sz val="10"/>
        <rFont val="Arial"/>
        <family val="2"/>
      </rPr>
      <t>(ring fenced funds) et entre fonds cantonnés et fonds général</t>
    </r>
  </si>
  <si>
    <t xml:space="preserve">Reste du SCR calculé à partir d'un modèle interne partiel (MIP) </t>
  </si>
  <si>
    <t>SCR net (incluant la capacité d'absortion des pertes des provisions techniques / impôts différés si applicable )</t>
  </si>
  <si>
    <t>Diversification (entre formule standard et PIM)</t>
  </si>
  <si>
    <t>SCR total hors exigences de capital supplémentaires</t>
  </si>
  <si>
    <t>Exigences de capital supplémentaires déjà imposées</t>
  </si>
  <si>
    <t>SCR</t>
  </si>
  <si>
    <t>Pour information uniquement:</t>
  </si>
  <si>
    <t xml:space="preserve">Total SCR notionnels pour les fonds cantonnés (autres que en regard de l'art. 4 de la Directive 2003/41/EC (transitoire) </t>
  </si>
  <si>
    <t xml:space="preserve">SCR notionnel pour le fonds général </t>
  </si>
  <si>
    <t>Participation aux bénéfices discrétionnaire - brute</t>
  </si>
  <si>
    <t>Participation aux bénéfices discrétionnaire - nette</t>
  </si>
  <si>
    <t>SCR-B2A-T</t>
  </si>
  <si>
    <t>MCR-B4B-T</t>
  </si>
  <si>
    <t>A7B=A7+A7A</t>
  </si>
  <si>
    <t>A8E=A8+A8A+A8C+A8D</t>
  </si>
  <si>
    <t>A14=A14A+A14B+A14C</t>
  </si>
  <si>
    <t>A16=A17A+A19B+A19A</t>
  </si>
  <si>
    <t>A17A=A17+A18</t>
  </si>
  <si>
    <t>A19B=A18A+A19</t>
  </si>
  <si>
    <t>L1=L1A+L2+L3</t>
  </si>
  <si>
    <t>L4=L4A+L5+L6</t>
  </si>
  <si>
    <t>L27=A30-L25A</t>
  </si>
  <si>
    <t>A7=A7A+A7B+A7C</t>
  </si>
  <si>
    <t>A9=A1+A3+A5+A6+A7</t>
  </si>
  <si>
    <t>A14=A10+A12+A13</t>
  </si>
  <si>
    <t>B9=SUM(B1:B7)</t>
  </si>
  <si>
    <t>B14=SUM(B10:B13)</t>
  </si>
  <si>
    <t>C9=SUM(C1:C7)</t>
  </si>
  <si>
    <t>C14=SUM(C10:C13)</t>
  </si>
  <si>
    <t>E9=E1+E2+E4+E6+E7</t>
  </si>
  <si>
    <t>E14=E10+E12+E13</t>
  </si>
  <si>
    <t>F2=A3+B2+B3+E2</t>
  </si>
  <si>
    <t>F14=F10+F12+F13</t>
  </si>
  <si>
    <t>A23=A5+A14</t>
  </si>
  <si>
    <t>B23=B5+B14</t>
  </si>
  <si>
    <t>C23=C5+C14</t>
  </si>
  <si>
    <t xml:space="preserve">D23=D5+D14 </t>
  </si>
  <si>
    <t>E23=E5+E14</t>
  </si>
  <si>
    <t>F23=F5+F14</t>
  </si>
  <si>
    <t>G23=G5+G14</t>
  </si>
  <si>
    <t>H23=H5+H14</t>
  </si>
  <si>
    <t>I23=I5+I14</t>
  </si>
  <si>
    <t>J23=J5+J14</t>
  </si>
  <si>
    <t>K23=K5+K14</t>
  </si>
  <si>
    <t>L23=L5+L14</t>
  </si>
  <si>
    <t>M23=M5+M14</t>
  </si>
  <si>
    <t>N23=N5+N14</t>
  </si>
  <si>
    <t>O23=O5+O14</t>
  </si>
  <si>
    <t>P23=P5+P14</t>
  </si>
  <si>
    <t xml:space="preserve">A24=A13+A22 </t>
  </si>
  <si>
    <t>B24=B13+B22</t>
  </si>
  <si>
    <t>C24=C13+C22</t>
  </si>
  <si>
    <t>D24=D13+D22</t>
  </si>
  <si>
    <t>E24=E13+E22</t>
  </si>
  <si>
    <t>F24=F13+F22</t>
  </si>
  <si>
    <t>G24=G13+G22</t>
  </si>
  <si>
    <t>H24=H13+H22</t>
  </si>
  <si>
    <t>I24=I13+I22</t>
  </si>
  <si>
    <t>J24=J13+J22</t>
  </si>
  <si>
    <t>K24=K13+K22</t>
  </si>
  <si>
    <t>L24=L13+L22</t>
  </si>
  <si>
    <t>M24=M13+M22</t>
  </si>
  <si>
    <t>N24=N13+N22</t>
  </si>
  <si>
    <t>O24=O13+O22</t>
  </si>
  <si>
    <t>P24=P13+P22</t>
  </si>
  <si>
    <t>Q23=SUM(A23:P23)</t>
  </si>
  <si>
    <t>Q25=SUM(A25:P25)</t>
  </si>
  <si>
    <t>A27=A12+A21</t>
  </si>
  <si>
    <t>B27=B12+B21</t>
  </si>
  <si>
    <t>C27=C12+C21</t>
  </si>
  <si>
    <t>D27=D12+D21</t>
  </si>
  <si>
    <t>E27=E12+E21</t>
  </si>
  <si>
    <t>F27=F12+F21</t>
  </si>
  <si>
    <t>G27=G12+G21</t>
  </si>
  <si>
    <t>H27=H12+H21</t>
  </si>
  <si>
    <t>I27=I12+I21</t>
  </si>
  <si>
    <t>J27=J12+J21</t>
  </si>
  <si>
    <t>K27=K12+K21</t>
  </si>
  <si>
    <t>L27=L12+L21</t>
  </si>
  <si>
    <t>M27=M12+M21</t>
  </si>
  <si>
    <t>N27=N12+N21</t>
  </si>
  <si>
    <t xml:space="preserve">O27=O12+O21 </t>
  </si>
  <si>
    <t>P27=P12+P21</t>
  </si>
  <si>
    <t>Q26=SUM(A26:P26)</t>
  </si>
  <si>
    <t>Q27=SUM(A27:P27)</t>
  </si>
  <si>
    <t>B10 = sum (B1….B7)</t>
  </si>
  <si>
    <t>A10 = sum (A1….A7)</t>
  </si>
  <si>
    <t>A11=max (min(B10-A10;A11B);0)</t>
  </si>
  <si>
    <t>A1=B1+C1</t>
  </si>
  <si>
    <t>A1A=C1A</t>
  </si>
  <si>
    <t>A2 = B2 + C2</t>
  </si>
  <si>
    <t>A3 = B3 + C3</t>
  </si>
  <si>
    <t xml:space="preserve"> A4 = B4 + C4 + D4</t>
  </si>
  <si>
    <t>A5 = B5 + C5 + D5</t>
  </si>
  <si>
    <t>A6 = B6</t>
  </si>
  <si>
    <t xml:space="preserve">A7=B7 </t>
  </si>
  <si>
    <t>A8 = B8+ C8 + D8</t>
  </si>
  <si>
    <t>A9=B9+C9+D9</t>
  </si>
  <si>
    <t>A10=B10+C10+D10</t>
  </si>
  <si>
    <t>A11=B11+C11+D11</t>
  </si>
  <si>
    <t>A12 = B12</t>
  </si>
  <si>
    <t>B12 = B29</t>
  </si>
  <si>
    <t xml:space="preserve">A12A = B12A </t>
  </si>
  <si>
    <t>B12A = B29A</t>
  </si>
  <si>
    <t>A13 = B13 + C13 + D13</t>
  </si>
  <si>
    <t xml:space="preserve">A14 = B14+C14+ D14 </t>
  </si>
  <si>
    <t>A15 = D15</t>
  </si>
  <si>
    <t>A15A = D15A</t>
  </si>
  <si>
    <t>A16=B16+B16A+C16+D16</t>
  </si>
  <si>
    <t>A17=B17+B17A+C17+D17</t>
  </si>
  <si>
    <t>A18=B18+B18A +C18+D18</t>
  </si>
  <si>
    <t>A19=B19+B19A +C19+D19</t>
  </si>
  <si>
    <t>A503 = B503 + C503 + D503</t>
  </si>
  <si>
    <t>A603= B603 + C603+ D603</t>
  </si>
  <si>
    <t>A604 = B604 + C604 + D604 + E604</t>
  </si>
  <si>
    <t>A605 = B605 + C605 + D605 + E605</t>
  </si>
  <si>
    <t xml:space="preserve"> A606 = A1A+A5+A7+A10+A11+A14+A15A+A17+A19</t>
  </si>
  <si>
    <t>B606= B7+B17+B19</t>
  </si>
  <si>
    <t>C606= B5+B10+B11+B14+B17A+B19A</t>
  </si>
  <si>
    <t>D606=C1A+C5+C10+C11+C14+C17+C19</t>
  </si>
  <si>
    <t>E606=D5+D10+D11+D14+D15A+D17+D19</t>
  </si>
  <si>
    <t>A607=A503+A603+A604+A605+A606</t>
  </si>
  <si>
    <t>B607=B503+B603+B604+B605+B606</t>
  </si>
  <si>
    <t>C607=C503+C603+C604+C605+C606</t>
  </si>
  <si>
    <t>D607=D503+D603+D604+D605+D606</t>
  </si>
  <si>
    <t>E607=E503+E603+E604+E605+E606</t>
  </si>
  <si>
    <t>A20= A1+A2+A3+A4+A6+A8+A9+A12+A13+A15+A16-B502-A503</t>
  </si>
  <si>
    <t>B20= B1+B2+B3+B6+B12+B16-B502-B503</t>
  </si>
  <si>
    <t xml:space="preserve"> B20A= B4+B8+B9+B13+B16A-C503</t>
  </si>
  <si>
    <t>C20= C1+C2+C3+C4+C8+C9+C13+C16-D503</t>
  </si>
  <si>
    <t xml:space="preserve"> D20= D4+D8+D9+D13+D15+D16-F502</t>
  </si>
  <si>
    <t>A21= A1+A2+A3+A4+A6+A8+A9+A12A+A13+A16+A18 -A607</t>
  </si>
  <si>
    <t>B21= B1+B2+B3+B6+B12A+B16+B18 -B607</t>
  </si>
  <si>
    <t>B21A=B4+B8+B9+B13+B16A+B18A -C607</t>
  </si>
  <si>
    <t>C21= C1+C2+C3+C4+C8+C9+C13+C16+C18 -D607</t>
  </si>
  <si>
    <t>D21= D4+D8+D9+D13+D15+D16+D18 -E607</t>
  </si>
  <si>
    <t>A33=C33</t>
  </si>
  <si>
    <t>A34 = C34</t>
  </si>
  <si>
    <t>A35=C35+D35</t>
  </si>
  <si>
    <t>A36 = C36 + D36</t>
  </si>
  <si>
    <t>A37 = C37</t>
  </si>
  <si>
    <t>A38=C38+D38</t>
  </si>
  <si>
    <t>A39 = C39</t>
  </si>
  <si>
    <t>A40=C40+D40</t>
  </si>
  <si>
    <t>A41 = C31 + D41</t>
  </si>
  <si>
    <t xml:space="preserve"> 
A42 = C42 + D42</t>
  </si>
  <si>
    <t>A43=C43+D43</t>
  </si>
  <si>
    <t>C43 = SUM(C33:C40) + C42</t>
  </si>
  <si>
    <t>D43 = D35+D36+D38+D40+D42</t>
  </si>
  <si>
    <t>A44 = C44 + D44</t>
  </si>
  <si>
    <t>C44 = SUM(C33:C40) - C41 + C42</t>
  </si>
  <si>
    <t xml:space="preserve"> D44 = D35+D36+D38+D40-D41+D42</t>
  </si>
  <si>
    <t>A46=B46+C46+D46+E46</t>
  </si>
  <si>
    <t>B46 = B20</t>
  </si>
  <si>
    <t>C46 = B20A</t>
  </si>
  <si>
    <t>D46=C20+C43</t>
  </si>
  <si>
    <t>E46=D20+D43</t>
  </si>
  <si>
    <t>A47=B47+C47+D47</t>
  </si>
  <si>
    <t>B 47 =B 46</t>
  </si>
  <si>
    <t>C47 = C46</t>
  </si>
  <si>
    <t xml:space="preserve"> D47 = C20</t>
  </si>
  <si>
    <t>A50=B50+C50+D50+E50</t>
  </si>
  <si>
    <t>B50=B46</t>
  </si>
  <si>
    <t>A51=B51+C51+D51</t>
  </si>
  <si>
    <t>B51=B50</t>
  </si>
  <si>
    <t>C51=C50</t>
  </si>
  <si>
    <t>A45C = A45+A45A+A45B</t>
  </si>
  <si>
    <t>A48=B48+C48+D48+E48</t>
  </si>
  <si>
    <t xml:space="preserve"> B48 = B1+B2+B3+B6-B7+B12+b16-B17-B18-B19</t>
  </si>
  <si>
    <t>C48 = B4-B5+B8+B9-B10-B11+B13-B14</t>
  </si>
  <si>
    <t xml:space="preserve"> E48=D21+D44</t>
  </si>
  <si>
    <t>A49=B49+C49+D49</t>
  </si>
  <si>
    <t xml:space="preserve"> D49=C21</t>
  </si>
  <si>
    <t>A50A = B50A+C50A+D50A+E50A</t>
  </si>
  <si>
    <t>B50A=B48</t>
  </si>
  <si>
    <t>C50A=MAX(0,(MIN(A52A*0.25, C48)))</t>
  </si>
  <si>
    <t>D50A=MAX(0,(MIN(0.5*A52A,((C48)-C50A)+ (D48))))</t>
  </si>
  <si>
    <t>E50A=MAX(0,MIN(((0.5*A52A)-D50A), 0.15*A52A, (E48)))</t>
  </si>
  <si>
    <t>A51A=B51A+C51A+D51A</t>
  </si>
  <si>
    <t>B51A=B50A</t>
  </si>
  <si>
    <t>C51A=C50A</t>
  </si>
  <si>
    <t>D51A=MAX(0,(MIN(0.2*A53A,((C48)-C51A)+ (D48))))</t>
  </si>
  <si>
    <t>A54A = A50A/(SCRB2A "A20"- SCRB2A "A15")</t>
  </si>
  <si>
    <t>A55A= A51A/A53A</t>
  </si>
  <si>
    <t>B29 = B23-B24-B25-B26-B27</t>
  </si>
  <si>
    <t>B29A = B23-B24-B25-B26-B27-B28</t>
  </si>
  <si>
    <t>A30=B30</t>
  </si>
  <si>
    <t>A32=A30+A31</t>
  </si>
  <si>
    <t>C4 = (A4 – B4) – (A4A- B4A)  C4&gt;0</t>
  </si>
  <si>
    <t>D4 = (A4 – B4) – (A4A- B4B)  D4&gt;0</t>
  </si>
  <si>
    <t>C8 = (A8 – B8) – (A8A- B8A)  C8&gt;0</t>
  </si>
  <si>
    <t>C12 = (A12 – B12) – (A12A- B12A)  C12&gt;0</t>
  </si>
  <si>
    <t>D12 = (A12 – B12) – (A12A- B12B)  D12&gt;0</t>
  </si>
  <si>
    <t>C13 = (C14+C15+C18)  C13&gt;0</t>
  </si>
  <si>
    <t>D13 = (D14+D15+D18)  D13&gt;0</t>
  </si>
  <si>
    <t>C14 = (A14 – B14) – (A14A- B14A)  C14&gt;0</t>
  </si>
  <si>
    <t>D14 = (A14 – B14) – (A14A- B14B)  D14&gt;0</t>
  </si>
  <si>
    <t>C16 = (A16 – B16) – (A16A- B16A)  C16&gt;0</t>
  </si>
  <si>
    <t>D16 = (A16 – B16) – (A16A- B16B)  D16&gt;0</t>
  </si>
  <si>
    <t>C17 = (A17 – B17) – (A17A- B17A)  C17&gt;0</t>
  </si>
  <si>
    <t>D17 = (A17 – B17) – (A17A- B17B)  D17&gt;0</t>
  </si>
  <si>
    <t>C18 = (A18 – B18) – (A18A- B18A)  C18&gt;0</t>
  </si>
  <si>
    <t>C21 = (A21 – B21) – (A21A- B21A)  C21&gt;0</t>
  </si>
  <si>
    <t>D21 = (A21 – B21) – (A21A- B21B)  D21&gt;0</t>
  </si>
  <si>
    <t xml:space="preserve">C3= C4 - (C0+C1) </t>
  </si>
  <si>
    <t>C6 = (A6-A6A)-(B6-B6A), C6 &gt;=0.</t>
  </si>
  <si>
    <t xml:space="preserve">D6 = (A6-A6A)-(B6-B6B), D6&gt;=0. </t>
  </si>
  <si>
    <t>C7 = (A7-A7A)-(B7-B7A), C7&gt;=0.</t>
  </si>
  <si>
    <t xml:space="preserve">D7 = (A7-A7A)-(B7-B7B), D7&gt;=0. </t>
  </si>
  <si>
    <t>C8 = (A8-A8A)-(B8-B8A), C8&gt;=0.</t>
  </si>
  <si>
    <t>D8 = (A8-A8A)-(B8-B8B), D8&gt;=0.</t>
  </si>
  <si>
    <t>C9 = (A9-A9A)-(B9-B9A), C9&gt;=0.</t>
  </si>
  <si>
    <t xml:space="preserve">D9 = (A9-A9A)-(B9-B9B), D9&gt;=0. </t>
  </si>
  <si>
    <t xml:space="preserve"> C6 = (A6-A6A)-(B6-B6A), C6 &gt;=0.</t>
  </si>
  <si>
    <t xml:space="preserve">D18 = (A18-A18A)-(B18-B18B), D18&gt;=0. </t>
  </si>
  <si>
    <t>B1=C1-A1</t>
  </si>
  <si>
    <t>B7=A7-C7</t>
  </si>
  <si>
    <t>C7=SUM(C2:C6)-C1</t>
  </si>
  <si>
    <t>B8=A8-C8</t>
  </si>
  <si>
    <t>C8=FE1</t>
  </si>
  <si>
    <t>A16=SUM(A10:A15)-A9</t>
  </si>
  <si>
    <t>B9=A9-C9</t>
  </si>
  <si>
    <t>B16=A16-C16</t>
  </si>
  <si>
    <t>C16=SUM(C10:C15)-C9</t>
  </si>
  <si>
    <t>A18=MG2</t>
  </si>
  <si>
    <t>B17=A17-C17</t>
  </si>
  <si>
    <t>B18=A18-C18</t>
  </si>
  <si>
    <t>C18=MG4</t>
  </si>
  <si>
    <t>A19=A1+A8+A9+A17</t>
  </si>
  <si>
    <t>A20=A19-A21</t>
  </si>
  <si>
    <t>B19=A19-C19</t>
  </si>
  <si>
    <t>B20=A20-C20</t>
  </si>
  <si>
    <t>B21=A21-C21</t>
  </si>
  <si>
    <t>C19=C1+C8+C9+C17</t>
  </si>
  <si>
    <t>C20=C19-C21</t>
  </si>
  <si>
    <t>A26=SUM(A23:A25)-A22</t>
  </si>
  <si>
    <t>B22=A22-C22</t>
  </si>
  <si>
    <t>B26=A26-C26</t>
  </si>
  <si>
    <t>AF38=AF37-AF39</t>
  </si>
  <si>
    <t>AI38=AI37-AI39</t>
  </si>
  <si>
    <t>BE38=BE37-BE39</t>
  </si>
  <si>
    <t>BH36=BE36-BF36+BG36</t>
  </si>
  <si>
    <t>BH38=BH37-BH39</t>
  </si>
  <si>
    <t>CF32=CF31-CF33</t>
  </si>
  <si>
    <t>CI30=CF30-CG30+CH30</t>
  </si>
  <si>
    <t>CI32=CI31-CI33</t>
  </si>
  <si>
    <t>DF27=DF26-DF28</t>
  </si>
  <si>
    <t>DI27=DI26-DI28</t>
  </si>
  <si>
    <t>ED1=EC1/EB1</t>
  </si>
  <si>
    <t>EE2=EE1-EE3</t>
  </si>
  <si>
    <t>EH1=EE1-EF1+EG1</t>
  </si>
  <si>
    <t>EH2=EH1-EH3</t>
  </si>
  <si>
    <t>FE1=FB1-FC1+FD1</t>
  </si>
  <si>
    <t>GA6=GA3-GA4+GA5</t>
  </si>
  <si>
    <t>HD1=SUM(HA1:HC1)</t>
  </si>
  <si>
    <t>HG1=HD1-HE1+HF1</t>
  </si>
  <si>
    <t>HF2=SUM(HA2:HE2)</t>
  </si>
  <si>
    <t>HI2=HF2-HG2+HH2</t>
  </si>
  <si>
    <t>HA3=HD1+HF2</t>
  </si>
  <si>
    <t>HB3=HA3-HC3</t>
  </si>
  <si>
    <t>HA4=HA3-HA5</t>
  </si>
  <si>
    <t>HB4=HA4-HC4</t>
  </si>
  <si>
    <t>HC4=HC3-HC5</t>
  </si>
  <si>
    <t>HA5=HG1+HI2</t>
  </si>
  <si>
    <t>HB5=HA5-HC5</t>
  </si>
  <si>
    <t>IC1=IA1+IB1</t>
  </si>
  <si>
    <t>IF1=IC1-ID1+IE1</t>
  </si>
  <si>
    <t>JA4=JA1-JA2+JA3</t>
  </si>
  <si>
    <t>KA8=KF4</t>
  </si>
  <si>
    <t>KB8=KA8-KC8</t>
  </si>
  <si>
    <t>KA9=KF5+KF6</t>
  </si>
  <si>
    <t>KB9=KA9-KC9</t>
  </si>
  <si>
    <t>KC9=KC8-KC10</t>
  </si>
  <si>
    <t>KA10=KF7</t>
  </si>
  <si>
    <t>KB10=KA10-KC10</t>
  </si>
  <si>
    <t>LC1=LA1+LB1</t>
  </si>
  <si>
    <t>LC2=LC3/LC1</t>
  </si>
  <si>
    <t>LA3=LA1 x LA2</t>
  </si>
  <si>
    <t>LB3=LB1 x LB2</t>
  </si>
  <si>
    <t>LC3=LA3+LB3</t>
  </si>
  <si>
    <t>LC4=LA4+LB4</t>
  </si>
  <si>
    <t>LC5=LA5+LB5</t>
  </si>
  <si>
    <t>LA6=LA3-LA4+LA5</t>
  </si>
  <si>
    <t>LB6=LB3-LB4+LB5</t>
  </si>
  <si>
    <t>LC6=LA6+LB6</t>
  </si>
  <si>
    <t>LA11=LA8-LA9+LA10</t>
  </si>
  <si>
    <t>LA12=LC3+LA8</t>
  </si>
  <si>
    <t>LB12=LA12-LC12</t>
  </si>
  <si>
    <t>LA13=LA12-LA14</t>
  </si>
  <si>
    <t>LB13=LB12-LB14</t>
  </si>
  <si>
    <t>LC13=LC12-LC14</t>
  </si>
  <si>
    <t>LA14=LC6+LA11</t>
  </si>
  <si>
    <t>LB14=LA13-LC14</t>
  </si>
  <si>
    <t>MG2=MF2-MH2</t>
  </si>
  <si>
    <t>MG3=MG2-MG4</t>
  </si>
  <si>
    <t>MH3=MH2-MH4</t>
  </si>
  <si>
    <t>MG4=MF4-MH4</t>
  </si>
  <si>
    <t>NK32=SUM(NK1 for each country)</t>
  </si>
  <si>
    <t>NK33=NK32-NK34</t>
  </si>
  <si>
    <t>NN1=NK1-NL1+NM1</t>
  </si>
  <si>
    <t>NA2</t>
  </si>
  <si>
    <t>NB2</t>
  </si>
  <si>
    <t>NC2</t>
  </si>
  <si>
    <t>ND2</t>
  </si>
  <si>
    <t>NE2</t>
  </si>
  <si>
    <t>NF2</t>
  </si>
  <si>
    <t>NG2</t>
  </si>
  <si>
    <t>NH2</t>
  </si>
  <si>
    <t>NI2</t>
  </si>
  <si>
    <t>NJ2</t>
  </si>
  <si>
    <t>NK2</t>
  </si>
  <si>
    <t>NL2</t>
  </si>
  <si>
    <t>NM2</t>
  </si>
  <si>
    <t>NA3</t>
  </si>
  <si>
    <t>NB3</t>
  </si>
  <si>
    <t>NC3</t>
  </si>
  <si>
    <t>ND3</t>
  </si>
  <si>
    <t>NE3</t>
  </si>
  <si>
    <t>NF3</t>
  </si>
  <si>
    <t>NG3</t>
  </si>
  <si>
    <t>NH3</t>
  </si>
  <si>
    <t>NI3</t>
  </si>
  <si>
    <t>NJ3</t>
  </si>
  <si>
    <t>NK3</t>
  </si>
  <si>
    <t>NL3</t>
  </si>
  <si>
    <t>NM3</t>
  </si>
  <si>
    <t>NA4</t>
  </si>
  <si>
    <t>NB4</t>
  </si>
  <si>
    <t>NC4</t>
  </si>
  <si>
    <t>ND4</t>
  </si>
  <si>
    <t>NE4</t>
  </si>
  <si>
    <t>NF4</t>
  </si>
  <si>
    <t>NG4</t>
  </si>
  <si>
    <t>NH4</t>
  </si>
  <si>
    <t>NI4</t>
  </si>
  <si>
    <t>NJ4</t>
  </si>
  <si>
    <t>NK4</t>
  </si>
  <si>
    <t>NL4</t>
  </si>
  <si>
    <t>NM4</t>
  </si>
  <si>
    <t>NA5</t>
  </si>
  <si>
    <t>NB5</t>
  </si>
  <si>
    <t>NC5</t>
  </si>
  <si>
    <t>ND5</t>
  </si>
  <si>
    <t>NE5</t>
  </si>
  <si>
    <t>NF5</t>
  </si>
  <si>
    <t>NG5</t>
  </si>
  <si>
    <t>NH5</t>
  </si>
  <si>
    <t>NI5</t>
  </si>
  <si>
    <t>NJ5</t>
  </si>
  <si>
    <t>NK5</t>
  </si>
  <si>
    <t>NL5</t>
  </si>
  <si>
    <t>NM5</t>
  </si>
  <si>
    <t>NA6</t>
  </si>
  <si>
    <t>NB6</t>
  </si>
  <si>
    <t>NC6</t>
  </si>
  <si>
    <t>ND6</t>
  </si>
  <si>
    <t>NE6</t>
  </si>
  <si>
    <t>NF6</t>
  </si>
  <si>
    <t>NG6</t>
  </si>
  <si>
    <t>NH6</t>
  </si>
  <si>
    <t>NI6</t>
  </si>
  <si>
    <t>NJ6</t>
  </si>
  <si>
    <t>NK6</t>
  </si>
  <si>
    <t>NL6</t>
  </si>
  <si>
    <t>NM6</t>
  </si>
  <si>
    <t>NA7</t>
  </si>
  <si>
    <t>NB7</t>
  </si>
  <si>
    <t>NC7</t>
  </si>
  <si>
    <t>ND7</t>
  </si>
  <si>
    <t>NE7</t>
  </si>
  <si>
    <t>NF7</t>
  </si>
  <si>
    <t>NG7</t>
  </si>
  <si>
    <t>NH7</t>
  </si>
  <si>
    <t>NI7</t>
  </si>
  <si>
    <t>NJ7</t>
  </si>
  <si>
    <t>NK7</t>
  </si>
  <si>
    <t>NL7</t>
  </si>
  <si>
    <t>NM7</t>
  </si>
  <si>
    <t>NA8</t>
  </si>
  <si>
    <t>NB8</t>
  </si>
  <si>
    <t>NC8</t>
  </si>
  <si>
    <t>ND8</t>
  </si>
  <si>
    <t>NE8</t>
  </si>
  <si>
    <t>NF8</t>
  </si>
  <si>
    <t>NG8</t>
  </si>
  <si>
    <t>NH8</t>
  </si>
  <si>
    <t>NI8</t>
  </si>
  <si>
    <t>NJ8</t>
  </si>
  <si>
    <t>NK8</t>
  </si>
  <si>
    <t>NL8</t>
  </si>
  <si>
    <t>NM8</t>
  </si>
  <si>
    <t>NA9</t>
  </si>
  <si>
    <t>NB9</t>
  </si>
  <si>
    <t>NC9</t>
  </si>
  <si>
    <t>ND9</t>
  </si>
  <si>
    <t>NE9</t>
  </si>
  <si>
    <t>NF9</t>
  </si>
  <si>
    <t>NG9</t>
  </si>
  <si>
    <t>NH9</t>
  </si>
  <si>
    <t>NI9</t>
  </si>
  <si>
    <t>NJ9</t>
  </si>
  <si>
    <t>NK9</t>
  </si>
  <si>
    <t>NL9</t>
  </si>
  <si>
    <t>NM9</t>
  </si>
  <si>
    <t>NA10</t>
  </si>
  <si>
    <t>NB10</t>
  </si>
  <si>
    <t>NC10</t>
  </si>
  <si>
    <t>ND10</t>
  </si>
  <si>
    <t>NE10</t>
  </si>
  <si>
    <t>NF10</t>
  </si>
  <si>
    <t>NG10</t>
  </si>
  <si>
    <t>NH10</t>
  </si>
  <si>
    <t>NI10</t>
  </si>
  <si>
    <t>NJ10</t>
  </si>
  <si>
    <t>NK10</t>
  </si>
  <si>
    <t>NL10</t>
  </si>
  <si>
    <t>NM10</t>
  </si>
  <si>
    <t>NA11</t>
  </si>
  <si>
    <t>NB11</t>
  </si>
  <si>
    <t>NC11</t>
  </si>
  <si>
    <t>ND11</t>
  </si>
  <si>
    <t>NE11</t>
  </si>
  <si>
    <t>NF11</t>
  </si>
  <si>
    <t>NG11</t>
  </si>
  <si>
    <t>NH11</t>
  </si>
  <si>
    <t>NI11</t>
  </si>
  <si>
    <t>NJ11</t>
  </si>
  <si>
    <t>NK11</t>
  </si>
  <si>
    <t>NL11</t>
  </si>
  <si>
    <t>NM11</t>
  </si>
  <si>
    <t>NA12</t>
  </si>
  <si>
    <t>NB12</t>
  </si>
  <si>
    <t>NC12</t>
  </si>
  <si>
    <t>ND12</t>
  </si>
  <si>
    <t>NE12</t>
  </si>
  <si>
    <t>NF12</t>
  </si>
  <si>
    <t>NG12</t>
  </si>
  <si>
    <t>NH12</t>
  </si>
  <si>
    <t>NI12</t>
  </si>
  <si>
    <t>NJ12</t>
  </si>
  <si>
    <t>NK12</t>
  </si>
  <si>
    <t>NL12</t>
  </si>
  <si>
    <t>NM12</t>
  </si>
  <si>
    <t>NA13</t>
  </si>
  <si>
    <t>NB13</t>
  </si>
  <si>
    <t>NC13</t>
  </si>
  <si>
    <t>ND13</t>
  </si>
  <si>
    <t>NE13</t>
  </si>
  <si>
    <t>NF13</t>
  </si>
  <si>
    <t>NG13</t>
  </si>
  <si>
    <t>NH13</t>
  </si>
  <si>
    <t>NI13</t>
  </si>
  <si>
    <t>NJ13</t>
  </si>
  <si>
    <t>NK13</t>
  </si>
  <si>
    <t>NL13</t>
  </si>
  <si>
    <t>NM13</t>
  </si>
  <si>
    <t>NA14</t>
  </si>
  <si>
    <t>NB14</t>
  </si>
  <si>
    <t>NC14</t>
  </si>
  <si>
    <t>ND14</t>
  </si>
  <si>
    <t>NE14</t>
  </si>
  <si>
    <t>NF14</t>
  </si>
  <si>
    <t>NG14</t>
  </si>
  <si>
    <t>NH14</t>
  </si>
  <si>
    <t>NI14</t>
  </si>
  <si>
    <t>NJ14</t>
  </si>
  <si>
    <t>NK14</t>
  </si>
  <si>
    <t>NL14</t>
  </si>
  <si>
    <t>NM14</t>
  </si>
  <si>
    <t>NA15</t>
  </si>
  <si>
    <t>NB15</t>
  </si>
  <si>
    <t>NC15</t>
  </si>
  <si>
    <t>ND15</t>
  </si>
  <si>
    <t>NE15</t>
  </si>
  <si>
    <t>NF15</t>
  </si>
  <si>
    <t>NG15</t>
  </si>
  <si>
    <t>NH15</t>
  </si>
  <si>
    <t>NI15</t>
  </si>
  <si>
    <t>NJ15</t>
  </si>
  <si>
    <t>NK15</t>
  </si>
  <si>
    <t>NL15</t>
  </si>
  <si>
    <t>NM15</t>
  </si>
  <si>
    <t>NA16</t>
  </si>
  <si>
    <t>NB16</t>
  </si>
  <si>
    <t>NC16</t>
  </si>
  <si>
    <t>ND16</t>
  </si>
  <si>
    <t>NE16</t>
  </si>
  <si>
    <t>NF16</t>
  </si>
  <si>
    <t>NG16</t>
  </si>
  <si>
    <t>NH16</t>
  </si>
  <si>
    <t>NI16</t>
  </si>
  <si>
    <t>NJ16</t>
  </si>
  <si>
    <t>NK16</t>
  </si>
  <si>
    <t>NL16</t>
  </si>
  <si>
    <t>NM16</t>
  </si>
  <si>
    <t>NA17</t>
  </si>
  <si>
    <t>NB17</t>
  </si>
  <si>
    <t>NC17</t>
  </si>
  <si>
    <t>ND17</t>
  </si>
  <si>
    <t>NE17</t>
  </si>
  <si>
    <t>NF17</t>
  </si>
  <si>
    <t>NG17</t>
  </si>
  <si>
    <t>NH17</t>
  </si>
  <si>
    <t>NI17</t>
  </si>
  <si>
    <t>NJ17</t>
  </si>
  <si>
    <t>NK17</t>
  </si>
  <si>
    <t>NL17</t>
  </si>
  <si>
    <t>NM17</t>
  </si>
  <si>
    <t>NA18</t>
  </si>
  <si>
    <t>NB18</t>
  </si>
  <si>
    <t>NC18</t>
  </si>
  <si>
    <t>ND18</t>
  </si>
  <si>
    <t>NE18</t>
  </si>
  <si>
    <t>NF18</t>
  </si>
  <si>
    <t>NG18</t>
  </si>
  <si>
    <t>NH18</t>
  </si>
  <si>
    <t>NI18</t>
  </si>
  <si>
    <t>NJ18</t>
  </si>
  <si>
    <t>NK18</t>
  </si>
  <si>
    <t>NL18</t>
  </si>
  <si>
    <t>NM18</t>
  </si>
  <si>
    <t>NA19</t>
  </si>
  <si>
    <t>NB19</t>
  </si>
  <si>
    <t>NC19</t>
  </si>
  <si>
    <t>ND19</t>
  </si>
  <si>
    <t>NE19</t>
  </si>
  <si>
    <t>NF19</t>
  </si>
  <si>
    <t>NG19</t>
  </si>
  <si>
    <t>NH19</t>
  </si>
  <si>
    <t>NI19</t>
  </si>
  <si>
    <t>NJ19</t>
  </si>
  <si>
    <t>NK19</t>
  </si>
  <si>
    <t>NL19</t>
  </si>
  <si>
    <t>NM19</t>
  </si>
  <si>
    <t>NA20</t>
  </si>
  <si>
    <t>NB20</t>
  </si>
  <si>
    <t>NC20</t>
  </si>
  <si>
    <t>ND20</t>
  </si>
  <si>
    <t>NE20</t>
  </si>
  <si>
    <t>NF20</t>
  </si>
  <si>
    <t>NG20</t>
  </si>
  <si>
    <t>NH20</t>
  </si>
  <si>
    <t>NI20</t>
  </si>
  <si>
    <t>NJ20</t>
  </si>
  <si>
    <t>NK20</t>
  </si>
  <si>
    <t>NL20</t>
  </si>
  <si>
    <t>NM20</t>
  </si>
  <si>
    <t>NA21</t>
  </si>
  <si>
    <t>NB21</t>
  </si>
  <si>
    <t>NC21</t>
  </si>
  <si>
    <t>ND21</t>
  </si>
  <si>
    <t>NE21</t>
  </si>
  <si>
    <t>NF21</t>
  </si>
  <si>
    <t>NG21</t>
  </si>
  <si>
    <t>NH21</t>
  </si>
  <si>
    <t>NI21</t>
  </si>
  <si>
    <t>NJ21</t>
  </si>
  <si>
    <t>NK21</t>
  </si>
  <si>
    <t>NL21</t>
  </si>
  <si>
    <t>NM21</t>
  </si>
  <si>
    <t>NA22</t>
  </si>
  <si>
    <t>NB22</t>
  </si>
  <si>
    <t>NC22</t>
  </si>
  <si>
    <t>ND22</t>
  </si>
  <si>
    <t>NE22</t>
  </si>
  <si>
    <t>NF22</t>
  </si>
  <si>
    <t>NG22</t>
  </si>
  <si>
    <t>NH22</t>
  </si>
  <si>
    <t>NI22</t>
  </si>
  <si>
    <t>NJ22</t>
  </si>
  <si>
    <t>NK22</t>
  </si>
  <si>
    <t>NL22</t>
  </si>
  <si>
    <t>NM22</t>
  </si>
  <si>
    <t>NA23</t>
  </si>
  <si>
    <t>NB23</t>
  </si>
  <si>
    <t>NC23</t>
  </si>
  <si>
    <t>ND23</t>
  </si>
  <si>
    <t>NE23</t>
  </si>
  <si>
    <t>NF23</t>
  </si>
  <si>
    <t>NG23</t>
  </si>
  <si>
    <t>NH23</t>
  </si>
  <si>
    <t>NI23</t>
  </si>
  <si>
    <t>NJ23</t>
  </si>
  <si>
    <t>NK23</t>
  </si>
  <si>
    <t>NL23</t>
  </si>
  <si>
    <t>NM23</t>
  </si>
  <si>
    <t>NA24</t>
  </si>
  <si>
    <t>NB24</t>
  </si>
  <si>
    <t>NC24</t>
  </si>
  <si>
    <t>ND24</t>
  </si>
  <si>
    <t>NE24</t>
  </si>
  <si>
    <t>NF24</t>
  </si>
  <si>
    <t>NG24</t>
  </si>
  <si>
    <t>NH24</t>
  </si>
  <si>
    <t>NI24</t>
  </si>
  <si>
    <t>NJ24</t>
  </si>
  <si>
    <t>NK24</t>
  </si>
  <si>
    <t>NL24</t>
  </si>
  <si>
    <t>NM24</t>
  </si>
  <si>
    <t>NA25</t>
  </si>
  <si>
    <t>NB25</t>
  </si>
  <si>
    <t>NC25</t>
  </si>
  <si>
    <t>ND25</t>
  </si>
  <si>
    <t>NE25</t>
  </si>
  <si>
    <t>NF25</t>
  </si>
  <si>
    <t>NG25</t>
  </si>
  <si>
    <t>NH25</t>
  </si>
  <si>
    <t>NI25</t>
  </si>
  <si>
    <t>NJ25</t>
  </si>
  <si>
    <t>NK25</t>
  </si>
  <si>
    <t>NL25</t>
  </si>
  <si>
    <t>NM25</t>
  </si>
  <si>
    <t>NA26</t>
  </si>
  <si>
    <t>NB26</t>
  </si>
  <si>
    <t>NC26</t>
  </si>
  <si>
    <t>ND26</t>
  </si>
  <si>
    <t>NE26</t>
  </si>
  <si>
    <t>NF26</t>
  </si>
  <si>
    <t>NG26</t>
  </si>
  <si>
    <t>NH26</t>
  </si>
  <si>
    <t>NI26</t>
  </si>
  <si>
    <t>NJ26</t>
  </si>
  <si>
    <t>NK26</t>
  </si>
  <si>
    <t>NL26</t>
  </si>
  <si>
    <t>NM26</t>
  </si>
  <si>
    <t>NA27</t>
  </si>
  <si>
    <t>NB27</t>
  </si>
  <si>
    <t>NC27</t>
  </si>
  <si>
    <t>ND27</t>
  </si>
  <si>
    <t>NE27</t>
  </si>
  <si>
    <t>NF27</t>
  </si>
  <si>
    <t>NG27</t>
  </si>
  <si>
    <t>NH27</t>
  </si>
  <si>
    <t>NI27</t>
  </si>
  <si>
    <t>NJ27</t>
  </si>
  <si>
    <t>NK27</t>
  </si>
  <si>
    <t>NL27</t>
  </si>
  <si>
    <t>NM27</t>
  </si>
  <si>
    <t>NA28</t>
  </si>
  <si>
    <t>NB28</t>
  </si>
  <si>
    <t>NC28</t>
  </si>
  <si>
    <t>ND28</t>
  </si>
  <si>
    <t>NE28</t>
  </si>
  <si>
    <t>NF28</t>
  </si>
  <si>
    <t>NG28</t>
  </si>
  <si>
    <t>NH28</t>
  </si>
  <si>
    <t>NI28</t>
  </si>
  <si>
    <t>NJ28</t>
  </si>
  <si>
    <t>NK28</t>
  </si>
  <si>
    <t>NL28</t>
  </si>
  <si>
    <t>NM28</t>
  </si>
  <si>
    <t>NA29</t>
  </si>
  <si>
    <t>NB29</t>
  </si>
  <si>
    <t>NC29</t>
  </si>
  <si>
    <t>ND29</t>
  </si>
  <si>
    <t>NE29</t>
  </si>
  <si>
    <t>NF29</t>
  </si>
  <si>
    <t>NG29</t>
  </si>
  <si>
    <t>NH29</t>
  </si>
  <si>
    <t>NI29</t>
  </si>
  <si>
    <t>NJ29</t>
  </si>
  <si>
    <t>NK29</t>
  </si>
  <si>
    <t>NL29</t>
  </si>
  <si>
    <t>NM29</t>
  </si>
  <si>
    <t>NA30</t>
  </si>
  <si>
    <t>NB30</t>
  </si>
  <si>
    <t>NC30</t>
  </si>
  <si>
    <t>ND30</t>
  </si>
  <si>
    <t>NE30</t>
  </si>
  <si>
    <t>NF30</t>
  </si>
  <si>
    <t>NG30</t>
  </si>
  <si>
    <t>NH30</t>
  </si>
  <si>
    <t>NI30</t>
  </si>
  <si>
    <t>NJ30</t>
  </si>
  <si>
    <t>NK30</t>
  </si>
  <si>
    <t>NL30</t>
  </si>
  <si>
    <t>NM30</t>
  </si>
  <si>
    <t>NA31</t>
  </si>
  <si>
    <t>NB31</t>
  </si>
  <si>
    <t>NC31</t>
  </si>
  <si>
    <t>ND31</t>
  </si>
  <si>
    <t>NE31</t>
  </si>
  <si>
    <t>NF31</t>
  </si>
  <si>
    <t>NG31</t>
  </si>
  <si>
    <t>NH31</t>
  </si>
  <si>
    <t>NI31</t>
  </si>
  <si>
    <t>NJ31</t>
  </si>
  <si>
    <t>NK31</t>
  </si>
  <si>
    <t>NL31</t>
  </si>
  <si>
    <t>NM31</t>
  </si>
  <si>
    <t>NN2=NK2-NL2+NM2</t>
  </si>
  <si>
    <t>NN3=NK3-NL3+NM3</t>
  </si>
  <si>
    <t>NN4=NK4-NL4+NM4</t>
  </si>
  <si>
    <t>NN5=NK5-NL5+NM5</t>
  </si>
  <si>
    <t>NN6=NK6-NL6+NM6</t>
  </si>
  <si>
    <t>NN7=NK7-NL7+NM7</t>
  </si>
  <si>
    <t>NN8=NK8-NL8+NM8</t>
  </si>
  <si>
    <t>NN9=NK9-NL9+NM9</t>
  </si>
  <si>
    <t>NN10=NK10-NL10+NM10</t>
  </si>
  <si>
    <t>NN11=NK11-NL11+NM11</t>
  </si>
  <si>
    <t>NN12=NK12-NL12+NM12</t>
  </si>
  <si>
    <t>NN13=NK13-NL13+NM13</t>
  </si>
  <si>
    <t>NN14=NK14-NL14+NM14</t>
  </si>
  <si>
    <t>NN15=NK15-NL15+NM15</t>
  </si>
  <si>
    <t>NN16=NK16-NL16+NM16</t>
  </si>
  <si>
    <t>NN17=NK17-NL17+NM17</t>
  </si>
  <si>
    <t>NN18=NK18-NL18+NM18</t>
  </si>
  <si>
    <t>NN19=NK19-NL19+NM19</t>
  </si>
  <si>
    <t>NN20=NK20-NL20+NM20</t>
  </si>
  <si>
    <t>NN21=NK21-NL21+NM21</t>
  </si>
  <si>
    <t>NN22=NK22-NL22+NM22</t>
  </si>
  <si>
    <t>NN23=NK23-NL23+NM23</t>
  </si>
  <si>
    <t>NN24=NK24-NL24+NM24</t>
  </si>
  <si>
    <t>NN25=NK25-NL25+NM25</t>
  </si>
  <si>
    <t>NN26=NK26-NL26+NM26</t>
  </si>
  <si>
    <t>NN27=NK27-NL27+NM27</t>
  </si>
  <si>
    <t>NN28=NK28-NL28+NM28</t>
  </si>
  <si>
    <t>NN29=NK29-NL29+NM29</t>
  </si>
  <si>
    <t>NN30=NK30-NL30+NM30</t>
  </si>
  <si>
    <t>NN31=NK31-NL31+NM31</t>
  </si>
  <si>
    <t>NN32=SUM(NN1 for each country)</t>
  </si>
  <si>
    <t>NN33=NN32-NN34</t>
  </si>
  <si>
    <t>OG21=SUM(OG1 for each country)</t>
  </si>
  <si>
    <t>OA2</t>
  </si>
  <si>
    <t>OB2</t>
  </si>
  <si>
    <t>OC2</t>
  </si>
  <si>
    <t>OD2</t>
  </si>
  <si>
    <t>OE2</t>
  </si>
  <si>
    <t>OF2</t>
  </si>
  <si>
    <t>OG2</t>
  </si>
  <si>
    <t>OH2</t>
  </si>
  <si>
    <t>OI2</t>
  </si>
  <si>
    <t>OJ2</t>
  </si>
  <si>
    <t>OA3</t>
  </si>
  <si>
    <t>OB3</t>
  </si>
  <si>
    <t>OC3</t>
  </si>
  <si>
    <t>OD3</t>
  </si>
  <si>
    <t>OE3</t>
  </si>
  <si>
    <t>OF3</t>
  </si>
  <si>
    <t>OG3</t>
  </si>
  <si>
    <t>OH3</t>
  </si>
  <si>
    <t>OI3</t>
  </si>
  <si>
    <t>OJ3</t>
  </si>
  <si>
    <t>OA4</t>
  </si>
  <si>
    <t>OB4</t>
  </si>
  <si>
    <t>OC4</t>
  </si>
  <si>
    <t>OD4</t>
  </si>
  <si>
    <t>OE4</t>
  </si>
  <si>
    <t>OF4</t>
  </si>
  <si>
    <t>OG4</t>
  </si>
  <si>
    <t>OH4</t>
  </si>
  <si>
    <t>OI4</t>
  </si>
  <si>
    <t>OJ4</t>
  </si>
  <si>
    <t>OA5</t>
  </si>
  <si>
    <t>OB5</t>
  </si>
  <si>
    <t>OC5</t>
  </si>
  <si>
    <t>OD5</t>
  </si>
  <si>
    <t>OE5</t>
  </si>
  <si>
    <t>OF5</t>
  </si>
  <si>
    <t>OG5</t>
  </si>
  <si>
    <t>OH5</t>
  </si>
  <si>
    <t>OI5</t>
  </si>
  <si>
    <t>OJ5</t>
  </si>
  <si>
    <t>OA6</t>
  </si>
  <si>
    <t>OB6</t>
  </si>
  <si>
    <t>OC6</t>
  </si>
  <si>
    <t>OD6</t>
  </si>
  <si>
    <t>OE6</t>
  </si>
  <si>
    <t>OF6</t>
  </si>
  <si>
    <t>OG6</t>
  </si>
  <si>
    <t>OH6</t>
  </si>
  <si>
    <t>OI6</t>
  </si>
  <si>
    <t>OJ6</t>
  </si>
  <si>
    <t>OA7</t>
  </si>
  <si>
    <t>OB7</t>
  </si>
  <si>
    <t>OC7</t>
  </si>
  <si>
    <t>OD7</t>
  </si>
  <si>
    <t>OE7</t>
  </si>
  <si>
    <t>OF7</t>
  </si>
  <si>
    <t>OG7</t>
  </si>
  <si>
    <t>OH7</t>
  </si>
  <si>
    <t>OI7</t>
  </si>
  <si>
    <t>OJ7</t>
  </si>
  <si>
    <t>OA8</t>
  </si>
  <si>
    <t>OB8</t>
  </si>
  <si>
    <t>OC8</t>
  </si>
  <si>
    <t>OD8</t>
  </si>
  <si>
    <t>OE8</t>
  </si>
  <si>
    <t>OF8</t>
  </si>
  <si>
    <t>OG8</t>
  </si>
  <si>
    <t>OH8</t>
  </si>
  <si>
    <t>OI8</t>
  </si>
  <si>
    <t>OJ8</t>
  </si>
  <si>
    <t>OA9</t>
  </si>
  <si>
    <t>OB9</t>
  </si>
  <si>
    <t>OC9</t>
  </si>
  <si>
    <t>OD9</t>
  </si>
  <si>
    <t>OE9</t>
  </si>
  <si>
    <t>OF9</t>
  </si>
  <si>
    <t>OG9</t>
  </si>
  <si>
    <t>OH9</t>
  </si>
  <si>
    <t>OI9</t>
  </si>
  <si>
    <t>OJ9</t>
  </si>
  <si>
    <t>OA10</t>
  </si>
  <si>
    <t>OB10</t>
  </si>
  <si>
    <t>OC10</t>
  </si>
  <si>
    <t>OD10</t>
  </si>
  <si>
    <t>OE10</t>
  </si>
  <si>
    <t>OF10</t>
  </si>
  <si>
    <t>OG10</t>
  </si>
  <si>
    <t>OH10</t>
  </si>
  <si>
    <t>OI10</t>
  </si>
  <si>
    <t>OJ10</t>
  </si>
  <si>
    <t>OA11</t>
  </si>
  <si>
    <t>OB11</t>
  </si>
  <si>
    <t>OC11</t>
  </si>
  <si>
    <t>OD11</t>
  </si>
  <si>
    <t>OE11</t>
  </si>
  <si>
    <t>OF11</t>
  </si>
  <si>
    <t>OG11</t>
  </si>
  <si>
    <t>OH11</t>
  </si>
  <si>
    <t>OI11</t>
  </si>
  <si>
    <t>OJ11</t>
  </si>
  <si>
    <t>OA12</t>
  </si>
  <si>
    <t>OB12</t>
  </si>
  <si>
    <t>OC12</t>
  </si>
  <si>
    <t>OD12</t>
  </si>
  <si>
    <t>OE12</t>
  </si>
  <si>
    <t>OF12</t>
  </si>
  <si>
    <t>OG12</t>
  </si>
  <si>
    <t>OH12</t>
  </si>
  <si>
    <t>OI12</t>
  </si>
  <si>
    <t>OJ12</t>
  </si>
  <si>
    <t>OA13</t>
  </si>
  <si>
    <t>OB13</t>
  </si>
  <si>
    <t>OC13</t>
  </si>
  <si>
    <t>OD13</t>
  </si>
  <si>
    <t>OE13</t>
  </si>
  <si>
    <t>OF13</t>
  </si>
  <si>
    <t>OG13</t>
  </si>
  <si>
    <t>OH13</t>
  </si>
  <si>
    <t>OI13</t>
  </si>
  <si>
    <t>OJ13</t>
  </si>
  <si>
    <t>OA14</t>
  </si>
  <si>
    <t>OB14</t>
  </si>
  <si>
    <t>OC14</t>
  </si>
  <si>
    <t>OD14</t>
  </si>
  <si>
    <t>OE14</t>
  </si>
  <si>
    <t>OF14</t>
  </si>
  <si>
    <t>OG14</t>
  </si>
  <si>
    <t>OH14</t>
  </si>
  <si>
    <t>OI14</t>
  </si>
  <si>
    <t>OJ14</t>
  </si>
  <si>
    <t>OA15</t>
  </si>
  <si>
    <t>OB15</t>
  </si>
  <si>
    <t>OC15</t>
  </si>
  <si>
    <t>OD15</t>
  </si>
  <si>
    <t>OE15</t>
  </si>
  <si>
    <t>OF15</t>
  </si>
  <si>
    <t>OG15</t>
  </si>
  <si>
    <t>OH15</t>
  </si>
  <si>
    <t>OI15</t>
  </si>
  <si>
    <t>OJ15</t>
  </si>
  <si>
    <t>OA16</t>
  </si>
  <si>
    <t>OB16</t>
  </si>
  <si>
    <t>OC16</t>
  </si>
  <si>
    <t>OD16</t>
  </si>
  <si>
    <t>OE16</t>
  </si>
  <si>
    <t>OF16</t>
  </si>
  <si>
    <t>OG16</t>
  </si>
  <si>
    <t>OH16</t>
  </si>
  <si>
    <t>OI16</t>
  </si>
  <si>
    <t>OJ16</t>
  </si>
  <si>
    <t>OA17</t>
  </si>
  <si>
    <t>OB17</t>
  </si>
  <si>
    <t>OC17</t>
  </si>
  <si>
    <t>OD17</t>
  </si>
  <si>
    <t>OE17</t>
  </si>
  <si>
    <t>OF17</t>
  </si>
  <si>
    <t>OG17</t>
  </si>
  <si>
    <t>OH17</t>
  </si>
  <si>
    <t>OI17</t>
  </si>
  <si>
    <t>OJ17</t>
  </si>
  <si>
    <t>OA18</t>
  </si>
  <si>
    <t>OB18</t>
  </si>
  <si>
    <t>OC18</t>
  </si>
  <si>
    <t>OD18</t>
  </si>
  <si>
    <t>OE18</t>
  </si>
  <si>
    <t>OF18</t>
  </si>
  <si>
    <t>OG18</t>
  </si>
  <si>
    <t>OH18</t>
  </si>
  <si>
    <t>OI18</t>
  </si>
  <si>
    <t>OJ18</t>
  </si>
  <si>
    <t>OA19</t>
  </si>
  <si>
    <t>OB19</t>
  </si>
  <si>
    <t>OC19</t>
  </si>
  <si>
    <t>OD19</t>
  </si>
  <si>
    <t>OE19</t>
  </si>
  <si>
    <t>OF19</t>
  </si>
  <si>
    <t>OG19</t>
  </si>
  <si>
    <t>OH19</t>
  </si>
  <si>
    <t>OI19</t>
  </si>
  <si>
    <t>OJ19</t>
  </si>
  <si>
    <t>OA20</t>
  </si>
  <si>
    <t>OB20</t>
  </si>
  <si>
    <t>OC20</t>
  </si>
  <si>
    <t>OD20</t>
  </si>
  <si>
    <t>OE20</t>
  </si>
  <si>
    <t>OF20</t>
  </si>
  <si>
    <t>OG20</t>
  </si>
  <si>
    <t>OH20</t>
  </si>
  <si>
    <t>OI20</t>
  </si>
  <si>
    <t>OJ20</t>
  </si>
  <si>
    <t>OG22=OG21-OG18</t>
  </si>
  <si>
    <t>OJ21=SUM(OJ1 for each country)</t>
  </si>
  <si>
    <t>PJ21=SUM(PJ1 for each country)</t>
  </si>
  <si>
    <t>PC2</t>
  </si>
  <si>
    <t>PD2</t>
  </si>
  <si>
    <t>PE2</t>
  </si>
  <si>
    <t>PF2</t>
  </si>
  <si>
    <t>PG2</t>
  </si>
  <si>
    <t>PH2</t>
  </si>
  <si>
    <t>PI2</t>
  </si>
  <si>
    <t>PJ2</t>
  </si>
  <si>
    <t>PC3</t>
  </si>
  <si>
    <t>PD3</t>
  </si>
  <si>
    <t>PE3</t>
  </si>
  <si>
    <t>PF3</t>
  </si>
  <si>
    <t>PG3</t>
  </si>
  <si>
    <t>PH3</t>
  </si>
  <si>
    <t>PI3</t>
  </si>
  <si>
    <t>PJ3</t>
  </si>
  <si>
    <t>PC4</t>
  </si>
  <si>
    <t>PD4</t>
  </si>
  <si>
    <t>PE4</t>
  </si>
  <si>
    <t>PF4</t>
  </si>
  <si>
    <t>PG4</t>
  </si>
  <si>
    <t>PH4</t>
  </si>
  <si>
    <t>PI4</t>
  </si>
  <si>
    <t>PJ4</t>
  </si>
  <si>
    <t>PC5</t>
  </si>
  <si>
    <t>PD5</t>
  </si>
  <si>
    <t>PE5</t>
  </si>
  <si>
    <t>PF5</t>
  </si>
  <si>
    <t>PG5</t>
  </si>
  <si>
    <t>PH5</t>
  </si>
  <si>
    <t>PI5</t>
  </si>
  <si>
    <t>PJ5</t>
  </si>
  <si>
    <t>PC6</t>
  </si>
  <si>
    <t>PD6</t>
  </si>
  <si>
    <t>PE6</t>
  </si>
  <si>
    <t>PF6</t>
  </si>
  <si>
    <t>PG6</t>
  </si>
  <si>
    <t>PH6</t>
  </si>
  <si>
    <t>PI6</t>
  </si>
  <si>
    <t>PJ6</t>
  </si>
  <si>
    <t>PC7</t>
  </si>
  <si>
    <t>PD7</t>
  </si>
  <si>
    <t>PE7</t>
  </si>
  <si>
    <t>PF7</t>
  </si>
  <si>
    <t>PG7</t>
  </si>
  <si>
    <t>PH7</t>
  </si>
  <si>
    <t>PI7</t>
  </si>
  <si>
    <t>PJ7</t>
  </si>
  <si>
    <t>PC8</t>
  </si>
  <si>
    <t>PD8</t>
  </si>
  <si>
    <t>PE8</t>
  </si>
  <si>
    <t>PF8</t>
  </si>
  <si>
    <t>PG8</t>
  </si>
  <si>
    <t>PH8</t>
  </si>
  <si>
    <t>PI8</t>
  </si>
  <si>
    <t>PJ8</t>
  </si>
  <si>
    <t>PC9</t>
  </si>
  <si>
    <t>PD9</t>
  </si>
  <si>
    <t>PE9</t>
  </si>
  <si>
    <t>PF9</t>
  </si>
  <si>
    <t>PG9</t>
  </si>
  <si>
    <t>PH9</t>
  </si>
  <si>
    <t>PI9</t>
  </si>
  <si>
    <t>PJ9</t>
  </si>
  <si>
    <t>PC10</t>
  </si>
  <si>
    <t>PD10</t>
  </si>
  <si>
    <t>PE10</t>
  </si>
  <si>
    <t>PF10</t>
  </si>
  <si>
    <t>PG10</t>
  </si>
  <si>
    <t>PH10</t>
  </si>
  <si>
    <t>PI10</t>
  </si>
  <si>
    <t>PJ10</t>
  </si>
  <si>
    <t>PC11</t>
  </si>
  <si>
    <t>PD11</t>
  </si>
  <si>
    <t>PE11</t>
  </si>
  <si>
    <t>PF11</t>
  </si>
  <si>
    <t>PG11</t>
  </si>
  <si>
    <t>PH11</t>
  </si>
  <si>
    <t>PI11</t>
  </si>
  <si>
    <t>PJ11</t>
  </si>
  <si>
    <t>PC12</t>
  </si>
  <si>
    <t>PD12</t>
  </si>
  <si>
    <t>PE12</t>
  </si>
  <si>
    <t>PF12</t>
  </si>
  <si>
    <t>PG12</t>
  </si>
  <si>
    <t>PH12</t>
  </si>
  <si>
    <t>PI12</t>
  </si>
  <si>
    <t>PJ12</t>
  </si>
  <si>
    <t>PC13</t>
  </si>
  <si>
    <t>PD13</t>
  </si>
  <si>
    <t>PE13</t>
  </si>
  <si>
    <t>PF13</t>
  </si>
  <si>
    <t>PG13</t>
  </si>
  <si>
    <t>PH13</t>
  </si>
  <si>
    <t>PI13</t>
  </si>
  <si>
    <t>PJ13</t>
  </si>
  <si>
    <t>PC14</t>
  </si>
  <si>
    <t>PD14</t>
  </si>
  <si>
    <t>PE14</t>
  </si>
  <si>
    <t>PF14</t>
  </si>
  <si>
    <t>PG14</t>
  </si>
  <si>
    <t>PH14</t>
  </si>
  <si>
    <t>PI14</t>
  </si>
  <si>
    <t>PJ14</t>
  </si>
  <si>
    <t>PC15</t>
  </si>
  <si>
    <t>PD15</t>
  </si>
  <si>
    <t>PE15</t>
  </si>
  <si>
    <t>PF15</t>
  </si>
  <si>
    <t>PG15</t>
  </si>
  <si>
    <t>PH15</t>
  </si>
  <si>
    <t>PI15</t>
  </si>
  <si>
    <t>PJ15</t>
  </si>
  <si>
    <t>PC16</t>
  </si>
  <si>
    <t>PD16</t>
  </si>
  <si>
    <t>PE16</t>
  </si>
  <si>
    <t>PF16</t>
  </si>
  <si>
    <t>PG16</t>
  </si>
  <si>
    <t>PH16</t>
  </si>
  <si>
    <t>PI16</t>
  </si>
  <si>
    <t>PJ16</t>
  </si>
  <si>
    <t>PC17</t>
  </si>
  <si>
    <t>PD17</t>
  </si>
  <si>
    <t>PE17</t>
  </si>
  <si>
    <t>PF17</t>
  </si>
  <si>
    <t>PG17</t>
  </si>
  <si>
    <t>PH17</t>
  </si>
  <si>
    <t>PI17</t>
  </si>
  <si>
    <t>PJ17</t>
  </si>
  <si>
    <t>PC18</t>
  </si>
  <si>
    <t>PD18</t>
  </si>
  <si>
    <t>PE18</t>
  </si>
  <si>
    <t>PF18</t>
  </si>
  <si>
    <t>PG18</t>
  </si>
  <si>
    <t>PH18</t>
  </si>
  <si>
    <t>PI18</t>
  </si>
  <si>
    <t>PJ18</t>
  </si>
  <si>
    <t>PC19</t>
  </si>
  <si>
    <t>PD19</t>
  </si>
  <si>
    <t>PE19</t>
  </si>
  <si>
    <t>PF19</t>
  </si>
  <si>
    <t>PG19</t>
  </si>
  <si>
    <t>PH19</t>
  </si>
  <si>
    <t>PI19</t>
  </si>
  <si>
    <t>PJ19</t>
  </si>
  <si>
    <t>PC20</t>
  </si>
  <si>
    <t>PD20</t>
  </si>
  <si>
    <t>PE20</t>
  </si>
  <si>
    <t>PF20</t>
  </si>
  <si>
    <t>PG20</t>
  </si>
  <si>
    <t>PH20</t>
  </si>
  <si>
    <t>PI20</t>
  </si>
  <si>
    <t>PJ20</t>
  </si>
  <si>
    <t>PM21=PJ21-PK21+PL21</t>
  </si>
  <si>
    <t>A18=(0.05+B19)-(0.088*B20)+(0.005*B21)+(0.029*B22)+(0.001*C23)</t>
  </si>
  <si>
    <t>A28=min(max(A24,A27),A26)</t>
  </si>
  <si>
    <t>C18=(0.05+F19)-(0.088*F20)+(0.005*F21)+(0.029*F22)+(0.001*G23)</t>
  </si>
  <si>
    <t>A7B=A7+A7A (valorisation solvabilité 2)</t>
  </si>
  <si>
    <t>A7B=A7+A7A (comptes sociaux)</t>
  </si>
  <si>
    <t>A8E=A8+A8A+A8C+A8D (valorisation solvabilité 2)</t>
  </si>
  <si>
    <t>A8E=A8+A8A+A8C+A8D (comptes sociaux)</t>
  </si>
  <si>
    <t>A14=A14A+A14B+A14C (valorisation solvabilité 2)</t>
  </si>
  <si>
    <t>A16=A17A+A19B+A19A (valorisation solvabilité 2)</t>
  </si>
  <si>
    <t>A17A=A17+A18 (valorisation solvabilité 2)</t>
  </si>
  <si>
    <t>A19B=A18A+A19 (valorisation solvabilité 2)</t>
  </si>
  <si>
    <t>A30=A2+A26+A25B+A3+A4+A12+A14+A16+A13+A20+A21+A23+A28A+A28B+A27+A28 (valorisation solvabilité 2)</t>
  </si>
  <si>
    <t>A16=A17A+A19B+A19A (comptes sociaux)</t>
  </si>
  <si>
    <t>A17A=A17+A18 (comptes sociaux)</t>
  </si>
  <si>
    <t>A19B=A18A+A19 (comptes sociaux)</t>
  </si>
  <si>
    <t>A30=A2+A26+A25B+A3+A4+A12+A14+A16+A13+A20+A21+A23+A28A+A28B+A27+A28 (comptes sociaux)</t>
  </si>
  <si>
    <t>LS0=L1+L4 (comptes sociaux)</t>
  </si>
  <si>
    <t>LS6F=L6B+L7 (comptes sociaux)</t>
  </si>
  <si>
    <t>L1=L1A+L2+L3 (valorisation solvabilité 2)</t>
  </si>
  <si>
    <t>L4=L4A+L5+L6 (valorisation solvabilité 2)</t>
  </si>
  <si>
    <t>L6B=L6C+L6D+L6E (valorisation solvabilité 2)</t>
  </si>
  <si>
    <t>L7=L7A+L8+L9 (valorisation solvabilité 2)</t>
  </si>
  <si>
    <t>L10=L10A+L11+L12 (valorisation solvabilité 2)</t>
  </si>
  <si>
    <t>L15E=L15D+L26 (valorisation solvabilité 2)</t>
  </si>
  <si>
    <t>L25A=L1+L4+L6B+L7+L10+L23+L18+L22+L13+L17+L16+L19+L20+L15A+L15B+L15C+L15D+L26+L25 (valorisation solvabilité 2)</t>
  </si>
  <si>
    <t>L27=A30-L25A (valorisation solvabilité 2)</t>
  </si>
  <si>
    <t>L15E=L15D+L26 (comptes sociaux)</t>
  </si>
  <si>
    <t>L25A=L1+L4+L6B+L7+L10+L23+L18+L22+L13+L17+L16+L19+L20+L15A+L15B+L15C+L15D+L26+L25 (comptes sociaux)</t>
  </si>
  <si>
    <t>L27=A30-L25A (comptes sociaux)</t>
  </si>
  <si>
    <t>Aucune erreur dans l'onglet BI-T</t>
  </si>
  <si>
    <t>statut</t>
  </si>
  <si>
    <t>C3 &gt;= 0.</t>
  </si>
  <si>
    <t>D3  &gt;= 0.</t>
  </si>
  <si>
    <t>D1 &gt;/=0</t>
  </si>
  <si>
    <t xml:space="preserve">D1 = (A1 – B1) – (A1A- B1B) </t>
  </si>
  <si>
    <t>C2 = (A2 – B2) – (A2A- B2A)</t>
  </si>
  <si>
    <t xml:space="preserve">C2 &gt;/=0 </t>
  </si>
  <si>
    <t>C4 = (A4 – B4) – (A4A- B4A)</t>
  </si>
  <si>
    <t>C4&gt;0</t>
  </si>
  <si>
    <t xml:space="preserve"> D4&gt;0</t>
  </si>
  <si>
    <t>C8 = (A8 – B8) – (A8A- B8A)</t>
  </si>
  <si>
    <t>C8&gt;0</t>
  </si>
  <si>
    <t>D8&gt;0</t>
  </si>
  <si>
    <t xml:space="preserve">C12 = (A12 – B12) – (A12A- B12A)  </t>
  </si>
  <si>
    <t>C12&gt;0</t>
  </si>
  <si>
    <t xml:space="preserve">D12 = (A12 – B12) – (A12A- B12B)  </t>
  </si>
  <si>
    <t>D12&gt;0</t>
  </si>
  <si>
    <t xml:space="preserve">C13 = (C14+C15+C18)  </t>
  </si>
  <si>
    <t>C13&gt;0</t>
  </si>
  <si>
    <t xml:space="preserve">D13 = (D14+D15+D18)  </t>
  </si>
  <si>
    <t>D13&gt;0</t>
  </si>
  <si>
    <t xml:space="preserve">C14 = (A14 – B14) – (A14A- B14A)  </t>
  </si>
  <si>
    <t>C14&gt;0</t>
  </si>
  <si>
    <t xml:space="preserve">D14 = (A14 – B14) – (A14A- B14B)  </t>
  </si>
  <si>
    <t>D14&gt;0</t>
  </si>
  <si>
    <t>C15 &gt;= 0</t>
  </si>
  <si>
    <t>D15  &gt;= 0.</t>
  </si>
  <si>
    <t xml:space="preserve">C16 = (A16 – B16) – (A16A- B16A)  </t>
  </si>
  <si>
    <t>C16&gt;0</t>
  </si>
  <si>
    <t xml:space="preserve">D16 = (A16 – B16) – (A16A- B16B)  </t>
  </si>
  <si>
    <t>D16&gt;0</t>
  </si>
  <si>
    <t xml:space="preserve">C17 = (A17 – B17) – (A17A- B17A)  </t>
  </si>
  <si>
    <t>C17&gt;0</t>
  </si>
  <si>
    <t xml:space="preserve">D17 = (A17 – B17) – (A17A- B17B)  </t>
  </si>
  <si>
    <t>D17&gt;0</t>
  </si>
  <si>
    <t xml:space="preserve">C18 = (A18 – B18) – (A18A- B18A)  </t>
  </si>
  <si>
    <t>C18&gt;0</t>
  </si>
  <si>
    <t xml:space="preserve">D8 = (A8 – B8) – (A8A- B8B)  </t>
  </si>
  <si>
    <t xml:space="preserve">C2 = (A2 – B2) – (A2A- B2A). C2 &gt;/=0 </t>
  </si>
  <si>
    <t>The D1 = (A1 – B1) – (A1A- B1B) , D1 &gt;/=0</t>
  </si>
  <si>
    <t>C1= (A1-A1A)-(B1-B1A)</t>
  </si>
  <si>
    <t>C1&gt;=0</t>
  </si>
  <si>
    <t>D1= (A1-A1A)-(B1-B1B)</t>
  </si>
  <si>
    <t>D1&gt;=0</t>
  </si>
  <si>
    <t>C2= (A2-A2A)-(B2-B2A)</t>
  </si>
  <si>
    <t>C2&gt;=0</t>
  </si>
  <si>
    <t>D2= (A2-A2A)-(B2-B2B)</t>
  </si>
  <si>
    <t>D2&gt;=0</t>
  </si>
  <si>
    <t>C3= (A3-A3A)-(B3-B3A)</t>
  </si>
  <si>
    <t>C3&gt;=0</t>
  </si>
  <si>
    <t>D3= (A3-A3A)-(B3-B3B)</t>
  </si>
  <si>
    <t>D3&gt;=0</t>
  </si>
  <si>
    <t>C4= (A4-A4A)-(B4-B4A)</t>
  </si>
  <si>
    <t>C4&gt;=0</t>
  </si>
  <si>
    <t>D4= (A4-A4A)-(B4-B4B)</t>
  </si>
  <si>
    <t>D4&gt;=0</t>
  </si>
  <si>
    <t>C5= (A5-A5A)-(B5-B5A)</t>
  </si>
  <si>
    <t>C5&gt;=0</t>
  </si>
  <si>
    <t>D5= (A5-A5A)-(B5-B5B)</t>
  </si>
  <si>
    <t>D5&gt;=0</t>
  </si>
  <si>
    <t>C6 = (A6-A6A)-(B6-B6A)</t>
  </si>
  <si>
    <t>C6 &gt;=0</t>
  </si>
  <si>
    <t>D6 = (A6-A6A)-(B6-B6B)</t>
  </si>
  <si>
    <t>D6&gt;=0</t>
  </si>
  <si>
    <t>C7 = (A7-A7A)-(B7-B7A)</t>
  </si>
  <si>
    <t>C7&gt;=0</t>
  </si>
  <si>
    <t>D7 = (A7-A7A)-(B7-B7B)</t>
  </si>
  <si>
    <t>D7&gt;=0</t>
  </si>
  <si>
    <t>C8 = (A8-A8A)-(B8-B8A)</t>
  </si>
  <si>
    <t>C8&gt;=0</t>
  </si>
  <si>
    <t>D8 = (A8-A8A)-(B8-B8B)</t>
  </si>
  <si>
    <t>D8&gt;=0</t>
  </si>
  <si>
    <t>C9 = (A9-A9A)-(B9-B9A)</t>
  </si>
  <si>
    <t>C9&gt;=0</t>
  </si>
  <si>
    <t>D9 = (A9-A9A)-(B9-B9B)</t>
  </si>
  <si>
    <t>D9&gt;=0</t>
  </si>
  <si>
    <t xml:space="preserve"> C6 = (A6-A6A)-(B6-B6A)</t>
  </si>
  <si>
    <t>C15&gt;=0</t>
  </si>
  <si>
    <t>Aucune erreur dans l'onglet SCR-B3G-T</t>
  </si>
  <si>
    <t>B18=(0.05+D19)-(0.088*D20)+(0.005*D21)+(0.029*D22)+(0.001*E23)</t>
  </si>
  <si>
    <t>Applicable lorsque les flux de trésorerie liés aux engagements d'assurance peuvent être répliqués de manière fiable au moyen d'instruments financiers pour lesquels il existe une valeur de marché fiable et observable (article 77(4) de la directive 2009/138/CE)</t>
  </si>
  <si>
    <t>Meilleure estimation des provisions de primes</t>
  </si>
  <si>
    <t>Total engagements Non Vie</t>
  </si>
  <si>
    <t>Engagements total Non-Vie, provisions de primes</t>
  </si>
  <si>
    <t>Provisions de sinistres, Brut</t>
  </si>
  <si>
    <t>Provisions techniques Non-Vie</t>
  </si>
  <si>
    <t>Assurance directe et réassurance proportionnelle acceptée</t>
  </si>
  <si>
    <t>Réassurance non proportionnelle acceptée</t>
  </si>
  <si>
    <t>Perte de revenus
(2)</t>
  </si>
  <si>
    <t>Responsabilité civile automobile
(4)</t>
  </si>
  <si>
    <t>Automobile autres
(5)</t>
  </si>
  <si>
    <t>Assurances maritimes, aériennes et de transports
(6)</t>
  </si>
  <si>
    <t>Incendie et autres dommages aux biens
(7)</t>
  </si>
  <si>
    <t>Responsabilité civile générale
(8)</t>
  </si>
  <si>
    <t>Crédit - Caution
(9)</t>
  </si>
  <si>
    <t>Protection juridique
(10)</t>
  </si>
  <si>
    <t>Assistance
(11)</t>
  </si>
  <si>
    <t>Pertes pécuniaires diverses
(12)</t>
  </si>
  <si>
    <t>Réassurance non-proportionnelle santé
(13)</t>
  </si>
  <si>
    <t>Réassurance non-proportionnelle responsabilité civile    
(14)</t>
  </si>
  <si>
    <t>Réassurance non-proportionnelle aérien, maritime, transports
(15)</t>
  </si>
  <si>
    <t>Réassurance non-proportionnelle dommages aux biens
(16)</t>
  </si>
  <si>
    <t>Total des engagements non-vie</t>
  </si>
  <si>
    <t xml:space="preserve">Provisions de primes </t>
  </si>
  <si>
    <t>Meilleure estimation nette des provisions de primes</t>
  </si>
  <si>
    <t>Meilleure estimation nette des provisions pour sinistre</t>
  </si>
  <si>
    <t>Brutes</t>
  </si>
  <si>
    <t>Provisions pour sinistres</t>
  </si>
  <si>
    <t>Meilleure estimation totale brute</t>
  </si>
  <si>
    <t>Meilleure estimation totale nette</t>
  </si>
  <si>
    <t>Total des provisions techniques</t>
  </si>
  <si>
    <t>Total des provisions techniques brutes</t>
  </si>
  <si>
    <t>Total des provisions techniques nettes de réassurance</t>
  </si>
  <si>
    <t xml:space="preserve">Total des provisions techniques cédées après ajustement lié aux pertes probables </t>
  </si>
  <si>
    <t xml:space="preserve">Provisions techniques cédées  après ajustement lié aux pertes probables </t>
  </si>
  <si>
    <t>Provisions techniques calculées comme la somme de la meilleure estimation et de la marge de risque</t>
  </si>
  <si>
    <t xml:space="preserve">Meilleure estimation </t>
  </si>
  <si>
    <t>Provisions techniques vie et santé similaire à la vie</t>
  </si>
  <si>
    <t>Provisions techniques calculées comme un tout (portefeuille réplicable)</t>
  </si>
  <si>
    <t>Brute</t>
  </si>
  <si>
    <t xml:space="preserve">Provisions techniques cédées après ajustement lié aux pertes probables </t>
  </si>
  <si>
    <t>Unités de comptes ou indexés</t>
  </si>
  <si>
    <t>Autres activités d'assurance vie</t>
  </si>
  <si>
    <t>Assurance avec participation aux bénéfices</t>
  </si>
  <si>
    <t>Contrats sans options et garanties</t>
  </si>
  <si>
    <t>Contrats avec options et garanties</t>
  </si>
  <si>
    <t xml:space="preserve">Rentes issues de l'assurance non-vie autre que santé </t>
  </si>
  <si>
    <t>Total (Vie, y compris unités de comptes, à l’exclusion de la santé)</t>
  </si>
  <si>
    <t>Réassurance acceptée</t>
  </si>
  <si>
    <t>Assurance santé (réassurance acceptée)</t>
  </si>
  <si>
    <t>Rentes non-vie issues de l’assurance santé</t>
  </si>
  <si>
    <t>Assurance santé (affaires directes)</t>
  </si>
  <si>
    <t>Risque de catastrophe en non-vie - Sommaire</t>
  </si>
  <si>
    <t>Risque de catastrophe naturelle</t>
  </si>
  <si>
    <t>Tempête</t>
  </si>
  <si>
    <t>Tremblement de terre</t>
  </si>
  <si>
    <t>Innondation</t>
  </si>
  <si>
    <t>Grêle</t>
  </si>
  <si>
    <t>Diversification entre les périls</t>
  </si>
  <si>
    <t>Réassurance non-proportionnelle dommage aux biens - Risque de catastrophe naturelle</t>
  </si>
  <si>
    <t>Risque de catastrophe d'origine humaine</t>
  </si>
  <si>
    <t>Assurance maritime</t>
  </si>
  <si>
    <t>Assurance aérienne</t>
  </si>
  <si>
    <t>Incendie</t>
  </si>
  <si>
    <t>Autres risques de catastrophe en non-vie</t>
  </si>
  <si>
    <t>Risque de catastrophe en non-vie total avant diversification</t>
  </si>
  <si>
    <t>Diversification entre les sous-modules</t>
  </si>
  <si>
    <t>Risque de catastrophe en non-vie total après diversification</t>
  </si>
  <si>
    <t>Risque de catastrophe en santé</t>
  </si>
  <si>
    <t>Pandémie</t>
  </si>
  <si>
    <t>SCR brut</t>
  </si>
  <si>
    <t>Atténuation du risque totale</t>
  </si>
  <si>
    <t>SCR net</t>
  </si>
  <si>
    <t>Risque de catastrophe natuelle - Tempête</t>
  </si>
  <si>
    <t>Région EEE 1</t>
  </si>
  <si>
    <t>Région EEE 2</t>
  </si>
  <si>
    <t>Région EEE 3</t>
  </si>
  <si>
    <t>Région EEE 4</t>
  </si>
  <si>
    <t>Région EEE 5</t>
  </si>
  <si>
    <t>Région EEE 6</t>
  </si>
  <si>
    <t>Région EEE 7</t>
  </si>
  <si>
    <t>Région EEE 8</t>
  </si>
  <si>
    <t>Région EEE 9</t>
  </si>
  <si>
    <t>Région EEE 10</t>
  </si>
  <si>
    <t>Région EEE 11</t>
  </si>
  <si>
    <t>Région EEE 12</t>
  </si>
  <si>
    <t>Région EEE 13</t>
  </si>
  <si>
    <t>Région EEE 14</t>
  </si>
  <si>
    <t>Région EEE 15</t>
  </si>
  <si>
    <t>Région EEE 16</t>
  </si>
  <si>
    <t>Région EEE 17</t>
  </si>
  <si>
    <t>Région EEE 18</t>
  </si>
  <si>
    <t>Région EEE 19</t>
  </si>
  <si>
    <t>Région EEE 20</t>
  </si>
  <si>
    <t>Total tempête pour les régions de l'EEE avant diversification</t>
  </si>
  <si>
    <t>Autres régions 1</t>
  </si>
  <si>
    <t>Autres régions 2</t>
  </si>
  <si>
    <t>Autres régions 3</t>
  </si>
  <si>
    <t>Autres régions 4</t>
  </si>
  <si>
    <t>Autres régions 5</t>
  </si>
  <si>
    <t>Autres régions 6</t>
  </si>
  <si>
    <t>Autres régions 7</t>
  </si>
  <si>
    <t>Autres régions 8</t>
  </si>
  <si>
    <t>Autres régions 9</t>
  </si>
  <si>
    <t>Autres régions 10</t>
  </si>
  <si>
    <t>Autres régions 11</t>
  </si>
  <si>
    <t>Autres régions 12</t>
  </si>
  <si>
    <t>Autres régions 13</t>
  </si>
  <si>
    <t>Autres régions 14</t>
  </si>
  <si>
    <t>Total tempête pour les autres régions avant diversification</t>
  </si>
  <si>
    <t>Total tempête pour toutes les régions avant diversification</t>
  </si>
  <si>
    <t>Effet de diversification entre les régions</t>
  </si>
  <si>
    <t>Total tempête après diversificaction</t>
  </si>
  <si>
    <t>Estimation des primes à  aquérir brutes</t>
  </si>
  <si>
    <t>Exposition</t>
  </si>
  <si>
    <t>Scenario A ou B</t>
  </si>
  <si>
    <t>Charge brute</t>
  </si>
  <si>
    <t>Atténuation du risque estimée</t>
  </si>
  <si>
    <t>Primes de reconstitution estimées</t>
  </si>
  <si>
    <t>Charge nette pour le risque de catastrophe</t>
  </si>
  <si>
    <t>Risque de catastrophe naturelle - Tremblement de terre</t>
  </si>
  <si>
    <t>Total tremblement de terre pour les régions de l'EEE avant diversification</t>
  </si>
  <si>
    <t>Total tremblement de terre pour les autres régions avant diversification</t>
  </si>
  <si>
    <t>Total tremblement de terre pour toutes les régions avant diversification</t>
  </si>
  <si>
    <t>Total tremblement de terre avant diversification</t>
  </si>
  <si>
    <t>Estimation des primes à aquérir brutes</t>
  </si>
  <si>
    <t>Charge brute pour le risque de catastrophe</t>
  </si>
  <si>
    <t>Atténation du risque estimée</t>
  </si>
  <si>
    <t>Risque de catastrophe naturelle - Grêle</t>
  </si>
  <si>
    <t>Total grêle pour les régions de l'EEE avant diversification</t>
  </si>
  <si>
    <t xml:space="preserve">Total grêle pour les autres régions avant diverfication </t>
  </si>
  <si>
    <t>Total grêle pour toutes les régions avant diversification</t>
  </si>
  <si>
    <t>Efffet de diversification entre les régions</t>
  </si>
  <si>
    <t>Total grêle après diversification</t>
  </si>
  <si>
    <t>Scénario A ou B</t>
  </si>
  <si>
    <t>Estimation des primes brutes à aquérir</t>
  </si>
  <si>
    <t>Total inondation pour les régions de l'EEE avant diversication</t>
  </si>
  <si>
    <t>Total inondation pour les autres régions avant divesification</t>
  </si>
  <si>
    <t>Total inondation pour toutes les régions avant diversification</t>
  </si>
  <si>
    <t>Total inondation après diversification</t>
  </si>
  <si>
    <t>Risque de catastrophe naturelle - Inondation</t>
  </si>
  <si>
    <t>Effet de diversification entre les zones</t>
  </si>
  <si>
    <t>Estimation des primes à aquérir</t>
  </si>
  <si>
    <t>Charge brut pour le risque de catastrophe</t>
  </si>
  <si>
    <t>Nombre de véhicules assurés avec des garanties inférieures ou égales à 24M€</t>
  </si>
  <si>
    <t>Risque de catastrophe d'origine humaine - Collision de navire pétriolier</t>
  </si>
  <si>
    <t>Collision de navire pétrolier</t>
  </si>
  <si>
    <t>Charge brute pour le risque de collision de navire pétrolier</t>
  </si>
  <si>
    <t>Charge nette pour le risque de collision de navire pétrolier</t>
  </si>
  <si>
    <t>Nom du navire</t>
  </si>
  <si>
    <t xml:space="preserve">Risque de catastrophe naturelle - Explosion de plateforme off-shore </t>
  </si>
  <si>
    <t>Explosion de plateforme off-shore</t>
  </si>
  <si>
    <t>Charge brute pour le risque de dommages aux biens</t>
  </si>
  <si>
    <t>Risque de catastrophe d'origine humaine - Responsabilité civile automobile</t>
  </si>
  <si>
    <t>Charge nette pour la responsabilité civile auto</t>
  </si>
  <si>
    <t>Charge brute pour la responsabilité civile auto</t>
  </si>
  <si>
    <t>Charge nette pour le risque d'explosion de plateforme off-shore</t>
  </si>
  <si>
    <t>Nom de la plateforme</t>
  </si>
  <si>
    <t>Total avant diversification</t>
  </si>
  <si>
    <t>Diversitification entre les types d'évènement</t>
  </si>
  <si>
    <t>Total après diversification</t>
  </si>
  <si>
    <t>Catastrophe d'origine humaine - Aviation</t>
  </si>
  <si>
    <t>Charge brute pour le risque aviation</t>
  </si>
  <si>
    <t>Charge nette pour le risque aviation</t>
  </si>
  <si>
    <t xml:space="preserve">V. section précédente </t>
  </si>
  <si>
    <t xml:space="preserve">Engagements total Non-Vie, provisions pour sinistres </t>
  </si>
  <si>
    <t>Total des engagements non-vie, Meilleure estimation totale brute</t>
  </si>
  <si>
    <t>Total des engagements non-vie, Meilleure estimation totale nette</t>
  </si>
  <si>
    <t xml:space="preserve">Total des engagements non-vie, Total marge de risque </t>
  </si>
  <si>
    <t xml:space="preserve">La somme des totaux des provisions techniques cédées après ajustement lié aux pertes probables </t>
  </si>
  <si>
    <t>La somme des totaux des provisions techniques</t>
  </si>
  <si>
    <t>La somme des totaux de la meilleure estimation totale nette</t>
  </si>
  <si>
    <t>La somme des totaux de la meilleure estimation totale brute</t>
  </si>
  <si>
    <t>La somme des totaux de la meilleure estimation nette des provisions pour sinistres</t>
  </si>
  <si>
    <t>La somme des totaux de la meilleure estimation nette des provisions de primes</t>
  </si>
  <si>
    <t xml:space="preserve">Valeur de la marge de risque définie à l’article 77(3) de la directive 2009/138/EC : « La marge de risque est calculée de manière à garantir que la valeur des provisions techniques est équivalente au montant que les entreprises d’assurance et de réassurance demanderaient pour reprendre et honorer les engagements d’assurance et de réassurance » . Elle est calculée pour le portefeuille entier puis ventilée par ligne d’activité. 
Q25 doit être égal à L3+L6 dans BS_C1
</t>
  </si>
  <si>
    <t>Total des provisions techniques - Total des engagements non-vie</t>
  </si>
  <si>
    <t>Total des provisions techniques cédées après ajustement lié aux pertes probables, total des engagements non-vie</t>
  </si>
  <si>
    <t>Actions ordinaires (y compris actions propres détenues)</t>
  </si>
  <si>
    <t xml:space="preserve">Actions ordinaires (y compris actions propres détenues) - total </t>
  </si>
  <si>
    <t>Actions ordinaires y compris actions propres. Il s'agit du capital ordinaire de l'organisme qui répond aux critères d'inclusion en Tier 1 et Tier 2. Les actions ne satisfaisant pas à ces critères doivent être classées en actions de préférence, quelle que soit par ailleurs leur dénomination ou description.
A1=B1+C1</t>
  </si>
  <si>
    <t>Fonds propres</t>
  </si>
  <si>
    <t>ELEMENTS</t>
  </si>
  <si>
    <t>Primes d'émission relatives aux actions ordinaires - total</t>
  </si>
  <si>
    <t>Primes d'émission relatives aux actions ordinaires - tier 1 non restreint</t>
  </si>
  <si>
    <t>Primes d'émission incluses en T1 non restreint car relatives à des actions ordinaires incluses en T1 non restreint.</t>
  </si>
  <si>
    <t>Primes d'émission relatives aux actions ordinaires - tier 2</t>
  </si>
  <si>
    <t>Primes d'émission incluses en T2 car relatives à des actions ordinaires incluses en T2.</t>
  </si>
  <si>
    <t>A16 - D16</t>
  </si>
  <si>
    <t>Dans le cadre de l'exercice de préparation 2013, seuls les fonds propres Solvabilité I actuellement approuvés par l'ACP et qui recquèreraient l'approbation de l'ACP sous Solvabilité II sont à prendre en compte.</t>
  </si>
  <si>
    <t>Fonds propres issus des états financiers qui ne devraient pas être inclus dans la réserve de réconciliation et qui ne respectent pas les critères de fonds propres de Solvabilité II</t>
  </si>
  <si>
    <t>A42-D42</t>
  </si>
  <si>
    <t>Dans le cadre de l'exercice de préparation 2013, seuls les fonds propres Solvabilité I actuellement approuvés par l'ACP et qui correspondrait à des fonds propres auxiliaires sous Solvabilité II seront pris en compte</t>
  </si>
  <si>
    <t>A46-E46</t>
  </si>
  <si>
    <t>A47-E47</t>
  </si>
  <si>
    <t>Total des fonds propres de l'organisme - fonds propres de base après ajustement - qui sont disponibles pour couvrir le MCR. A47=B47+C47+D47</t>
  </si>
  <si>
    <t>Total des fonds propres de l'organisme - fonds propres de base après ajustement et fonds propres auxiliaires - qui sont disponibles pour couvrir le SCR.
A46=B46+C46+D46+E46</t>
  </si>
  <si>
    <t>A50-E50</t>
  </si>
  <si>
    <t>Fonds propres totaux éligibles pour le calcul du SCR</t>
  </si>
  <si>
    <t>A51-E51</t>
  </si>
  <si>
    <t>Total des fonds propres éligibles selon les limites de Solvabilité II pour le calcul du SCR.
A50=B50+C50+D50+E50</t>
  </si>
  <si>
    <t>Total des fonds propres éligibles selon les limites de Solvabilité II pour le calcul du MCR. 
A51=B51+C51+D51</t>
  </si>
  <si>
    <t>Fonds propres disponibles et éligibles</t>
  </si>
  <si>
    <t>Sans préempter de la structure finale du SCR, dans le cadre de cet exercice, cette valeur à celle de la cellule A13 dans l'état  SCR B2A.</t>
  </si>
  <si>
    <t>Capital de solvabilité requis total pour le risque opérationnel</t>
  </si>
  <si>
    <t xml:space="preserve">C2 = (A2 – B2) – (A2A- B2A). La valeur de C2 &gt;/=0 </t>
  </si>
  <si>
    <t>D1 = (A1 – B1) – (A1A- B1B) , la valeur de D1 &gt;/=0</t>
  </si>
  <si>
    <t>Valeur absolue après le choc - Capital de solvabilité requis brut (capacité d'absorbtion des pertes des provisions techniques exclue) - Risque de taux d'intérêt - choc de baisse des taux d'intérêt</t>
  </si>
  <si>
    <t>D3  &gt;= 0</t>
  </si>
  <si>
    <t>D8 = (A8 – B8) – (A8A- B8B)  D8&gt;</t>
  </si>
  <si>
    <t>C3 &gt;= 0</t>
  </si>
  <si>
    <t>C4 &gt;= 0.</t>
  </si>
  <si>
    <t>C8 &gt;= 0.</t>
  </si>
  <si>
    <t>D8  &gt;= 0</t>
  </si>
  <si>
    <t>C12 &gt;= 0.</t>
  </si>
  <si>
    <t>D12  &gt;= 0</t>
  </si>
  <si>
    <t>C13 &gt;= 0.</t>
  </si>
  <si>
    <t>D13  &gt;= 0</t>
  </si>
  <si>
    <t>C14 &gt;= 0.</t>
  </si>
  <si>
    <t>D14  &gt;= 0.</t>
  </si>
  <si>
    <t>C16 &gt;= 0.</t>
  </si>
  <si>
    <t>D16 &gt;= 0.</t>
  </si>
  <si>
    <t>C17 &gt;= 0.</t>
  </si>
  <si>
    <t>D17 &gt;= 0.</t>
  </si>
  <si>
    <t>C18 &gt;= 0.</t>
  </si>
  <si>
    <t>Charge brute de capital pour le risque de concentration aggrégée pour chaque exposition à une signature unique.</t>
  </si>
  <si>
    <t>Charge nette de capital pour le risque de concentration, après ajustement pour la capacité d'absorption des pertes des provisions techniques, aggrégée pour chaque exposition à une signature unique.</t>
  </si>
  <si>
    <t xml:space="preserve">Somme pour les différentes devises des éléments suivants : </t>
  </si>
  <si>
    <t>le capital requis (capacité d'absorption des pertes des provisions techniques incluses) pour une dépréciation de la devise étrangère contre la monnaie locale</t>
  </si>
  <si>
    <t>le capital requis (hors capacité d'absorption des pertes des provisions techniques) pour une appréciation de la devise étrangère contre la monnaie locale ;</t>
  </si>
  <si>
    <t>le capital requis (hors capacité d'absorption des pertes des provisions techniques) pour une dépréciation de la devise étrangère contre la monnaie locale</t>
  </si>
  <si>
    <t>Valeur absolue après le choc - Capital de solvabilité requis net - Risque de change</t>
  </si>
  <si>
    <t>Valeur absolue après le choc - Capital de solvabilité requis brut - Risque de change</t>
  </si>
  <si>
    <t>Sans préempter la structure finale du SCR, dans le cadre de cet exercice cette valeur doit être identique à celle indiquée dans la cellule B1 de l'état SCR-B2A.</t>
  </si>
  <si>
    <t>Capital de solvabiltié requis total pour le risque de marché</t>
  </si>
  <si>
    <t>Risque de concentration</t>
  </si>
  <si>
    <t>Valeur absolue après le choc - Capital de solvabilité requis brut - Risque de concentration</t>
  </si>
  <si>
    <t>Valeur absolue après le choc - Capital de solvabilité requis net - Risque de concentration</t>
  </si>
  <si>
    <t>C13-C18</t>
  </si>
  <si>
    <t>Capital de solvabilité requis net (capacité d'absorption des pertes des provisions techniques incluse)</t>
  </si>
  <si>
    <t>D13-D18</t>
  </si>
  <si>
    <t>C3-C8</t>
  </si>
  <si>
    <t>D3-D8</t>
  </si>
  <si>
    <t xml:space="preserve">D8 = (A8 – B8) – (A8A- B8B) </t>
  </si>
  <si>
    <t>Capital de solvabilité requis total net</t>
  </si>
  <si>
    <t>Capital de solvabilité requis total brut</t>
  </si>
  <si>
    <t>Catastrophe d'origine humaine - Incendie</t>
  </si>
  <si>
    <t>Charge brute pour le risque Incendie</t>
  </si>
  <si>
    <t>Charge nette pour le risque Incendie</t>
  </si>
  <si>
    <t>Catastrophe d'origine humaine - Responsabilité civile</t>
  </si>
  <si>
    <t>Réassurance non-proportionnelle</t>
  </si>
  <si>
    <t>Primes acquises (12 derniers mois)</t>
  </si>
  <si>
    <t>Charge brute pour le risque responsabilité civile</t>
  </si>
  <si>
    <t>Charge nette pour le risque responsabilité civile</t>
  </si>
  <si>
    <t>Diversification entre les types de couverture</t>
  </si>
  <si>
    <t>Plus grande exposition 1</t>
  </si>
  <si>
    <t>Plus grande exposition 2</t>
  </si>
  <si>
    <t>Exposition (individuelle ou groupe)</t>
  </si>
  <si>
    <t>Charge brute pour le risque de défaut massif</t>
  </si>
  <si>
    <t>Catastrophe d'origine humaine - Crédit-Caution - Risque de récession</t>
  </si>
  <si>
    <t>Charge brute pour le risque de récession</t>
  </si>
  <si>
    <t>Charge nette pour le risque de récession</t>
  </si>
  <si>
    <t>Catastrophe d'origine humaine - Crédit-Caution</t>
  </si>
  <si>
    <t>Charge brute pour le risque Crédit-Caution</t>
  </si>
  <si>
    <t>Charge nette pour le risque Crédit-Caution</t>
  </si>
  <si>
    <t>Diversification entre les types d'évènement</t>
  </si>
  <si>
    <t>Catastrophe d'origine humaine - Autres risques de catastrophe en non-vie</t>
  </si>
  <si>
    <t>Estimation des primes brutes à acquérir</t>
  </si>
  <si>
    <t>Charge brute pour les autres risques CAT en non-vie</t>
  </si>
  <si>
    <t>Atténuation du risque estimée totale</t>
  </si>
  <si>
    <t>Charge nette pour les autres risques CAT en non-vie</t>
  </si>
  <si>
    <t>Pertes financières diverses</t>
  </si>
  <si>
    <t>Réassurance dommages autre que responsabilité civile générale</t>
  </si>
  <si>
    <t>Réassurance non-proportionnelle Crédit-Caution</t>
  </si>
  <si>
    <t>Diversification entre les groupes de garanties</t>
  </si>
  <si>
    <t>Pays 1</t>
  </si>
  <si>
    <t>Pays 2</t>
  </si>
  <si>
    <t>Pays 3</t>
  </si>
  <si>
    <t>Pays 4</t>
  </si>
  <si>
    <t>Pays 5</t>
  </si>
  <si>
    <t>Pays 6</t>
  </si>
  <si>
    <t>Pays 7</t>
  </si>
  <si>
    <t>Pays 8</t>
  </si>
  <si>
    <t>Pays 9</t>
  </si>
  <si>
    <t>Pays 10</t>
  </si>
  <si>
    <t>Pays 11</t>
  </si>
  <si>
    <t>Pays 12</t>
  </si>
  <si>
    <t>Pays 13</t>
  </si>
  <si>
    <t>Pays 14</t>
  </si>
  <si>
    <t>Pays 15</t>
  </si>
  <si>
    <t>Pays 16</t>
  </si>
  <si>
    <t>Pays 17</t>
  </si>
  <si>
    <t>Pays 18</t>
  </si>
  <si>
    <t>Pays 19</t>
  </si>
  <si>
    <t>Pays 20</t>
  </si>
  <si>
    <t>Pays 21</t>
  </si>
  <si>
    <t>Pays 22</t>
  </si>
  <si>
    <t>Pays 23</t>
  </si>
  <si>
    <t>Pays 24</t>
  </si>
  <si>
    <t>Pays 25</t>
  </si>
  <si>
    <t>Pays 26</t>
  </si>
  <si>
    <t>Pays 27</t>
  </si>
  <si>
    <t>Pays 28</t>
  </si>
  <si>
    <t>Pays 29</t>
  </si>
  <si>
    <t>Pays 30</t>
  </si>
  <si>
    <t>Pays 31</t>
  </si>
  <si>
    <t>Décès accidentel</t>
  </si>
  <si>
    <t>Charge brute pour le risque CAT</t>
  </si>
  <si>
    <t>Charge nette pour le risque CAT</t>
  </si>
  <si>
    <t>Diversification entre les pays</t>
  </si>
  <si>
    <t>Risque catastrophe en Santé - Accident majeur</t>
  </si>
  <si>
    <t>Total accident majeur pour tous les pays avant diversification</t>
  </si>
  <si>
    <t>Total accident majeur pour tous les pays après diversification</t>
  </si>
  <si>
    <t>Montant moyen assuré</t>
  </si>
  <si>
    <t>Charge brute risque CAT</t>
  </si>
  <si>
    <t>Diversification entre pays</t>
  </si>
  <si>
    <t>Risque de catastrophe en santé - Pandémie</t>
  </si>
  <si>
    <t>Total pandémie pour tous les pays</t>
  </si>
  <si>
    <t>Frais de soin</t>
  </si>
  <si>
    <t>Frais de soins</t>
  </si>
  <si>
    <t>Nombre de personnes assurées</t>
  </si>
  <si>
    <t>Exposition pandémie totale</t>
  </si>
  <si>
    <t>Nombre attendu d'hospitalisations</t>
  </si>
  <si>
    <t>Nombre attendu de sinistres sans soins médicaux formels</t>
  </si>
  <si>
    <t>Nombre attendu de consultations</t>
  </si>
  <si>
    <t>Perte de revenus</t>
  </si>
  <si>
    <t>Primes à acquérir brutes estimées - Régions de l'EEE</t>
  </si>
  <si>
    <t>Primes brutes, sans déduction des primes cédées dans le cadre des contrats de réassurance.</t>
  </si>
  <si>
    <t>République d'Autriche</t>
  </si>
  <si>
    <t>Royaume de Belgique</t>
  </si>
  <si>
    <t>République Tchèque</t>
  </si>
  <si>
    <t>Confédération Suisse ; Principauté du Lichtenstein</t>
  </si>
  <si>
    <t>Royaume du Danemark</t>
  </si>
  <si>
    <t>République fédérale d'Allemagne</t>
  </si>
  <si>
    <t>République d'Islande</t>
  </si>
  <si>
    <t>Irlande</t>
  </si>
  <si>
    <t>Grand Duché du Luxembourg</t>
  </si>
  <si>
    <t>Royaume des Pays-Bas</t>
  </si>
  <si>
    <t>Royaume de Norvège</t>
  </si>
  <si>
    <t>République de Pologne</t>
  </si>
  <si>
    <t>Royaume d'Espagne, Principauté d'Andorre</t>
  </si>
  <si>
    <t>Royaume de Suède</t>
  </si>
  <si>
    <t>Royaume Uni de Grande Bretagne et d'Irlande du Nord</t>
  </si>
  <si>
    <t>Collectivité de Saint Martin</t>
  </si>
  <si>
    <t>Risque de catastrophe naturelle - Tempête</t>
  </si>
  <si>
    <t>Primes à aquérir brutes estimées - Autres régions</t>
  </si>
  <si>
    <t>Asie central et de l'ouest</t>
  </si>
  <si>
    <t>Asie de l'est</t>
  </si>
  <si>
    <t>Asie du sud et du sud-est</t>
  </si>
  <si>
    <t>Océanie</t>
  </si>
  <si>
    <t>Afrique du nord</t>
  </si>
  <si>
    <t>Afrique du sud</t>
  </si>
  <si>
    <t>Amérique du nord hors Etats-Unis d'Amérique</t>
  </si>
  <si>
    <t>Caraïbes et amérique centrale</t>
  </si>
  <si>
    <t>Amérique du sud - zone est</t>
  </si>
  <si>
    <t>Amérique du sud - zone nord, sud et ouest</t>
  </si>
  <si>
    <t>Nord-est des Etats-Unis d'Amérique</t>
  </si>
  <si>
    <t>Sud-est des Etats-Unis d'Amérique</t>
  </si>
  <si>
    <t>Ouest des Etats-Unis d'Amérique</t>
  </si>
  <si>
    <t>Frais d'aquisition reportés</t>
  </si>
  <si>
    <t>A1A-A9A</t>
  </si>
  <si>
    <t>A1-A9</t>
  </si>
  <si>
    <t>Pour chaque sous-module, la valeur des actifs soumis à chacun des choc avant celui-ci.</t>
  </si>
  <si>
    <t>B1-B9</t>
  </si>
  <si>
    <t>Pour chaque sous-module, la valeur des passifs soumis à chacun des choc avant celui-ci.</t>
  </si>
  <si>
    <t>B1A-B9A</t>
  </si>
  <si>
    <t>Valeur initiale (avant le choc)</t>
  </si>
  <si>
    <t>Valeur après le choc</t>
  </si>
  <si>
    <t>Valeur  après le choc - Capital de solvabilité requis brut (capacité d'absorbtion des pertes des provisions techniques exclue) - Risque de taux d'intérêt - choc de hausse des taux d'intérêt</t>
  </si>
  <si>
    <t>Valeur après le choc - Capital de solvabilité requis net (incluant la capacité d'absorbtion des pertes des provisions techniques) - Risque de taux d'intérêt - choc de baisse des taux d'intérêt</t>
  </si>
  <si>
    <t xml:space="preserve">Valeur initiale des passifs (avant le choc) </t>
  </si>
  <si>
    <t xml:space="preserve">Valeur initiale des actifs (avant le choc) </t>
  </si>
  <si>
    <t>Valeur des passifs (capacité d'absorption des pertes liées aux provisions techniques incluse) après le choc</t>
  </si>
  <si>
    <t>Passifs (capacité d'absorption des pertes liées aux provisions techniques incluse)</t>
  </si>
  <si>
    <t>Pour chaque sous-module, la valeur des passifs soumis à chacun des chocs après celui-ci. La valeur des passifs tient compte de la capacité d'absorption des pertes des provisions techniques.</t>
  </si>
  <si>
    <t>C1-C9</t>
  </si>
  <si>
    <t>Pour chaque choc, le capital de solvabilité net (capacité d'absorption des pertes des provisions techniques incluse) requis. Il s'agit de la différence entre la valeur nette des actifs (actifs moins passifs) avant et après le choc.</t>
  </si>
  <si>
    <t>B1B-B9B</t>
  </si>
  <si>
    <t>Valeur des passifs (hors capactié d'absorption des pertes des provisions techniques) après le choc</t>
  </si>
  <si>
    <t>Pour chaque sous-module, la valeur des passifs soumis à chacun des chocs après celui-ci. La valeur des passifs ne tient pas compte de la capacité d'absorption des pertes des provisions techniques.</t>
  </si>
  <si>
    <t>D1-D9</t>
  </si>
  <si>
    <t>Pour chaque choc, le capital de solvabilité brut (hors capacité d'absorption des pertes des provisions techniques) requis. Il s'agit de la différence entre la valeur nette des actifs (actifs moins passifs) avant et après le choc.</t>
  </si>
  <si>
    <t>Capital de solvabilité brut (hors capacité d'absorption des pertes des provisions techniques)</t>
  </si>
  <si>
    <t>D2= (A2-A2A)-(B2-B2B), D2&gt;=0.</t>
  </si>
  <si>
    <t>D3= (A3-A3A)-(B3-B3B), D3&gt;=0.</t>
  </si>
  <si>
    <t>D6 = (A6-A6A)-(B6-B6B), D6 &gt;=0.</t>
  </si>
  <si>
    <t>D7 = (A7-A7A)-(B7-B7B), D7&gt;=0.</t>
  </si>
  <si>
    <t>D9 = (A9-A9A)-(B9-B9B), B9&gt;=0.</t>
  </si>
  <si>
    <t>C10- D10</t>
  </si>
  <si>
    <t xml:space="preserve">Diversification au sein du module risque de souscritption en vie </t>
  </si>
  <si>
    <t>Capital de solvabilité requis total pour le risque de souscription en vie (brut)</t>
  </si>
  <si>
    <t>Capital de solvabilité requis total pour le risque de souscription en vie (net)</t>
  </si>
  <si>
    <t>Capital de solvabilité requis - Risque de souscription en Santé</t>
  </si>
  <si>
    <t>A1-A8</t>
  </si>
  <si>
    <t>B1-B8</t>
  </si>
  <si>
    <t>B1A-B8A</t>
  </si>
  <si>
    <t>C1-C8</t>
  </si>
  <si>
    <t>D1-D8</t>
  </si>
  <si>
    <t>C9- D9</t>
  </si>
  <si>
    <t xml:space="preserve">D9 = D10 – D1 – D2 – D3 – D04 – D7 – D8 </t>
  </si>
  <si>
    <t xml:space="preserve"> C12-C15</t>
  </si>
  <si>
    <t xml:space="preserve"> D12-D16</t>
  </si>
  <si>
    <t>E12-E15</t>
  </si>
  <si>
    <t>Diversification géographique</t>
  </si>
  <si>
    <t>F12-F15</t>
  </si>
  <si>
    <t xml:space="preserve">Valeur initiale des actifs (après le choc) </t>
  </si>
  <si>
    <t>Pour chaque sous-module, la valeur des passifs soumis à chacun des choc après celui-ci.</t>
  </si>
  <si>
    <t>Valeur des passifs (hors capacité d'absorption des pertes liées aux provisions techniques) après le choc</t>
  </si>
  <si>
    <t>Effet de diversification au sein du risque de souscription en Santé NSLT</t>
  </si>
  <si>
    <t>Risque de catastrophe en Santé</t>
  </si>
  <si>
    <t>Le montant reporté dans A21 devrait correspondre à celui reporté dans la cellule C23 de SCR – B3F.</t>
  </si>
  <si>
    <t>Le montant reporté dans A22 devrait correspondre à celui reporté dans la cellule C24 de SCR – B3F.</t>
  </si>
  <si>
    <t>Le montant reporté dans A23 devrait correspondre à celui reporté dans la cellule C25 de SCR – B3F.</t>
  </si>
  <si>
    <t>Sans préempter la structure finale de la formule standard, le montant reporté en A27 devrait correspondre à celui reporté dans la cellule B4 de SCR-B2A.</t>
  </si>
  <si>
    <t>Capital de solvabilité requis brut (capacité d'absorption des pertes des provisions techniques incluse)</t>
  </si>
  <si>
    <t>B26=SUM(C10, A17, D20, B25) - B27</t>
  </si>
  <si>
    <t>Sans préempter la structure finale de la formule standard, le montant reporté en B27 devrait correspondre à celui reporté dans la cellule A4 de SCR-B2A.</t>
  </si>
  <si>
    <t>B21-B26</t>
  </si>
  <si>
    <t>A21-A26</t>
  </si>
  <si>
    <t>Capital de solvabilité requis net total pour le risque de souscription en santé</t>
  </si>
  <si>
    <t>Capital de solvabilité requis brut total pour le risque de souscription en santé</t>
  </si>
  <si>
    <t>Risque de souscription en Santé - total</t>
  </si>
  <si>
    <t>Capital de solvabilité requis net (capacité d'absorbtion des pertes des provisions techniques incluse)</t>
  </si>
  <si>
    <t>Capital de solvabilité requis total pour le risque de souscription en santé</t>
  </si>
  <si>
    <t>SCR net (y compris capacité d'aborption des pertes PT)</t>
  </si>
  <si>
    <t>SCR brut (hors capacité d'aborption des pertes PT)</t>
  </si>
  <si>
    <r>
      <t xml:space="preserve">Risque de  contrepartie </t>
    </r>
  </si>
  <si>
    <t>A10= somme (A1:A7)</t>
  </si>
  <si>
    <t>B10=somme(B1:B7)</t>
  </si>
  <si>
    <t xml:space="preserve">Capacité d'absortion des pertes des provisions techniques </t>
  </si>
  <si>
    <t xml:space="preserve">Capacité d'absortion des pertes des impôts différés </t>
  </si>
  <si>
    <t>SCR net total calculé avec la formule standard</t>
  </si>
  <si>
    <r>
      <t>Exigences de capital en regard de l'art. 4 de la Directive 2003/41/EC (transitoire)</t>
    </r>
    <r>
      <rPr>
        <strike/>
        <sz val="10"/>
        <color indexed="10"/>
        <rFont val="Verdana"/>
        <family val="2"/>
      </rPr>
      <t xml:space="preserve"> </t>
    </r>
  </si>
  <si>
    <t xml:space="preserve">A18 </t>
  </si>
  <si>
    <t xml:space="preserve">A20 </t>
  </si>
  <si>
    <t>SCR-B2A L</t>
  </si>
  <si>
    <t>SCR net - risque de marché</t>
  </si>
  <si>
    <t xml:space="preserve">Capital de solvabilité requis, incluant l’ajustement pour la capacité d’absorption des pertes des provisions techniques, pour le module « risque de marché » en application de la formule standard.  
En cas de présence de fonds cantonnés matériels, et pour les besoins stricts de la collecte 2013, la cellule sera alimentée à partir de l'état "Fonds cantonnés", comme la somme des SCR notionnels sur le module de risque de marché pour les fonds cantonnés et fonds général (se référer à la note dédiée). 
</t>
  </si>
  <si>
    <t>SCR brut - risque de marché</t>
  </si>
  <si>
    <t xml:space="preserve">Capital de solvabilité requis brut, i.e excluant l’ajustement pour la capacité d’absorption des pertes des provisions techniques, pour le module « risque de marché » en application de la formule standard.  
En cas de présence de fonds cantonnés matériels, et pour les besoins stricts de la collecte 2013, la cellule sera alimentée à partir de l'état "Fonds cantonnés", comme la somme des SCR notionnels sur le module de risque de marché pour les fonds cantonnés et fonds général (se référer à la note dédiée). </t>
  </si>
  <si>
    <t>SCR net - risque de contrepartie</t>
  </si>
  <si>
    <t xml:space="preserve">Capital de solvabilité requis, incluant l’ajustement pour la capacité d’absorption des pertes des provisions techniques, pour le module « risque de contrepartie » en application de la formule standard.  
En cas de présence de fonds cantonnés matériels, et pour les besoins stricts de la collecte 2013, la cellule sera alimentée à partir de l'état "Fonds cantonnés", comme la somme des SCR notionnels sur le module de risque de contrepartie pour les fonds cantonnés et fonds général (se référer à la note dédiée). 
</t>
  </si>
  <si>
    <t>SCR brut - risque de contrepartie</t>
  </si>
  <si>
    <t xml:space="preserve">Capital de solvabilité requis, excluant l’ajustement pour la capacité d’absorption des pertes des provisions techniques, pour le module « risque de contrepartie » en application de la formule standard.  
En cas de présence de fonds cantonnés matériels, et pour les besoins stricts de la collecte 2013, la cellule sera alimentée à partir de l'état "Fonds cantonnés", comme la somme des SCR notionnels sur le module de risque de contrepartie pour les fonds cantonnés et fonds général (se référer à la note dédiée). 
</t>
  </si>
  <si>
    <t>SCR net - risque de souscription Vie</t>
  </si>
  <si>
    <t xml:space="preserve">Capital de solvabilité requis, incluant l’ajustement pour la capacité d’absorption des pertes des provisions techniques, pour le module « risque de souscription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Vie pour les fonds cantonnés et fonds général (se référer à la note dédiée). 
</t>
  </si>
  <si>
    <t>SCR brut - risque de souscription Vie</t>
  </si>
  <si>
    <t xml:space="preserve">Capital de solvabilité requis, excluant l’ajustement pour la capacité d’absorption des pertes des provisions techniques, pour le module « risque de souscription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Vie pour les fonds cantonnés et fonds général (se référer à la note dédiée). 
</t>
  </si>
  <si>
    <t>SCR net - risque de souscription Santé</t>
  </si>
  <si>
    <t xml:space="preserve">Capital de solvabilité requis, incluant l’ajustement pour la capacité d’absorption des pertes des provisions techniques, pour le module « risque de souscription Santé » en application de la formule standard.  
En cas de présence de fonds cantonnés matériels, et pour les besoins stricts de la collecte 2013, la cellule sera alimentée à partir de l'état "Fonds cantonnés", comme la somme des SCR notionnels sur le module de risque de souscription Santé pour les fonds cantonnés et fonds général (se référer à la note dédiée). 
</t>
  </si>
  <si>
    <t>SCR brut - risque de souscription Santé</t>
  </si>
  <si>
    <t xml:space="preserve">Capital de solvabilité requis, excluant l’ajustement pour la capacité d’absorption des pertes des provisions techniques, pour le module « risque de souscription Santé » en application de la formule standard.  
En cas de présence de fonds cantonnés matériels, et pour les besoins stricts de la collecte 2013, la cellule sera alimentée à partir de l'état "Fonds cantonnés", comme la somme des SCR notionnels sur le module de risque de souscription Santé pour les fonds cantonnés et fonds général (se référer à la note dédiée). 
</t>
  </si>
  <si>
    <t>SCR net - risque de souscription Non Vie</t>
  </si>
  <si>
    <t xml:space="preserve">Capital de solvabilité requis, incluant l’ajustement pour la capacité d’absorption des pertes des provisions techniques, pour le module « risque de souscription Non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Non Vie pour les fonds cantonnés et fonds général (se référer à la note dédiée). 
</t>
  </si>
  <si>
    <t>SCR brut - risque de souscription Non Vie</t>
  </si>
  <si>
    <t xml:space="preserve">Capital de solvabilité requis, excluant l’ajustement pour la capacité d’absorption des pertes des provisions techniques, pour le module « risque de souscription Non Vie » en application de la formule standard.  
En cas de présence de fonds cantonnés matériels, et pour les besoins stricts de la collecte 2013, la cellule sera alimentée à partir de l'état "Fonds cantonnés", comme la somme des SCR notionnels sur le module de risque de souscription Non Vie pour les fonds cantonnés et fonds général (se référer à la note dédiée). 
</t>
  </si>
  <si>
    <t>Diversification entre modules – net</t>
  </si>
  <si>
    <t xml:space="preserve">Effets de la diversification entre les modules du SCR en base nette (i.e y compris capacité d’absorption des pertes des PT)
En cas de présence de fonds cantonnés matériels, et pour les besoins stricts de la collecte 2013, la cellule sera alimentée à partir de l'état "Fonds cantonnés", comme la somme des effets de diversification sur les fonds cantonnés et fonds général (se référer à la note dédiée). 
</t>
  </si>
  <si>
    <t>Diversification entre modules – brut</t>
  </si>
  <si>
    <t xml:space="preserve">Effets de la diversification entre les modules du SCR en base nette (i.e hors capacité d’absorption des pertes des PT)
En cas de présence de fonds cantonnés matériels, et pour les besoins stricts de la collecte 2013, la cellule sera alimentée à partir de l'état "Fonds cantonnés", comme la somme des effets de diversification sur les fonds cantonnés et fonds général (se référer à la note dédiée). 
</t>
  </si>
  <si>
    <t>SCR net - risque lié aux actifs incorporels</t>
  </si>
  <si>
    <t xml:space="preserve">Capital de solvabilité requis, incluant l’ajustement pour la capacité d’absorption des pertes des provisions techniques, pour le module « risque lié aux actifs incorporels » en application de la formule standard.  
En cas de présence de fonds cantonnés matériels, et pour les besoins stricts de la collecte 2013, la cellule sera alimentée à partir de l'état "Fonds cantonnés", comme la somme des SCR notionnels sur le module de risque lié aux actifs incorporels pour les fonds cantonnés et fonds général (se référer à la note dédiée). 
</t>
  </si>
  <si>
    <t>SCR brut - risque lié aux actifs incorporels</t>
  </si>
  <si>
    <t xml:space="preserve">Capital de solvabilité requis, excluant l’ajustement pour la capacité d’absorption des pertes des provisions techniques, pour le module « risque lié aux actifs incorporels » en application de la formule standard.  
En cas de présence de fonds cantonnés matériels, et pour les besoins stricts de la collecte 2013, la cellule sera alimentée à partir de l'état "Fonds cantonnés", comme la somme des SCR notionnels sur le module de risque lié aux actifs incorporels pour les fonds cantonnés et fonds général (se référer à la note dédiée). 
</t>
  </si>
  <si>
    <t>SCR de Base - net</t>
  </si>
  <si>
    <t xml:space="preserve">A10 = somme(A1….A7). 
Le SCR de base net est égal à la somme des SCR pour chaque module de risque de la formule standard, après diversification entre modules, et incluant la capacité d’absorption des pertes des provisions techniques.
</t>
  </si>
  <si>
    <t>SCR de Base - brut</t>
  </si>
  <si>
    <t xml:space="preserve">B10 = somme(B1….B7). 
Le SCR de base brut est égal à la somme des SCR pour chaque module de risque de la formule standard, après diversification entre modules et excluant la capacité d’absorption des pertes des provisions techniques.
</t>
  </si>
  <si>
    <t xml:space="preserve">SCR - risque opérationnel </t>
  </si>
  <si>
    <t xml:space="preserve">Capital de Solvabilité Requis pour le module « risque opérationnel » en application de la formule standard.  
En cas de présence de fonds cantonnés matériels, et pour les besoins stricts de la collecte 2013, la cellule sera alimentée à partir de l'état "Fonds cantonnés", comme la somme des SCR notionnels sur le module de risque opérationnel pour les fonds cantonnés et fonds général (se référer à la note dédiée). 
</t>
  </si>
  <si>
    <t xml:space="preserve">Ajustement général pour la capacité d’absorption des pertes des provisions techniques.
A11= max (min(B10-A10;A11B);0) où A11B représente la meilleure estimation des participations futures discrétionnaires. 
En cas de présence de fonds cantonnés matériels, et pour les besoins stricts de la collecte 2013, ce montant sera calculé au niveau de l'entité uniquement. 
</t>
  </si>
  <si>
    <t>Ajustement général pour la capacité d’absorption des pertes des impôts différés.
En cas de présence de fonds cantonnés matériels, et pour les besoins stricts de la collecte 2013, ce montant sera calculé au niveau de l'entité uniquement.</t>
  </si>
  <si>
    <t xml:space="preserve">SCR net d'ajustements pour capacité d'absorption des pertes des provisions techniques et des impôts différés, en application de la formule standard. 
En cas de présence de fonds cantonnés matériels, et pour les besoins stricts de la collecte 2013, en l'absence de diversification entre fonds cantonnés et entre fonds cantonnés et fonds général, le SCR net correspondra au SCR de base, net, augmenté des ajustements pour capacité d'absorption des pertes et du SCR lié au risque opérationnel.  </t>
  </si>
  <si>
    <t xml:space="preserve">Exigence de capital calculée selon les règles fixées à l’article 17 de la Directive 2003/41/EC, pour les fonds cantonnés liés aux activités de fonds de pension visées à l’article 4 de la Directive 2003/41/EC. 
</t>
  </si>
  <si>
    <t xml:space="preserve">SCR global diversifié avant tout exigence de capital supplémentaire (add-on).
Pour les besoins stricts de la collecte 2013, en application de la formule standard et des divers éléments non applicables (groupes…) A18 =  A14C + A17  </t>
  </si>
  <si>
    <t>Fonds cantonnés</t>
  </si>
  <si>
    <t>Exigences de capital notionnelles sur les fonds cantonnés matériels et le fonds général</t>
  </si>
  <si>
    <t>SCR notionnel total (net)</t>
  </si>
  <si>
    <t>Fonds propres du fonds cantonnés</t>
  </si>
  <si>
    <t>Nom du fonds cantonné/ Fonds général</t>
  </si>
  <si>
    <t>SCR risque de marché</t>
  </si>
  <si>
    <t>SCR risque de contrepartie</t>
  </si>
  <si>
    <t>SCR Risque de souscription Vie</t>
  </si>
  <si>
    <t>SCR Risque de souscription Santé</t>
  </si>
  <si>
    <t>SCR Risque de souscription Non Vie</t>
  </si>
  <si>
    <t>SCR risque actifs incorporels</t>
  </si>
  <si>
    <t>SCR risque opérationnel</t>
  </si>
  <si>
    <t>brut de capacité d'absorption des pertes</t>
  </si>
  <si>
    <t>net de capacité d'absorption des pertes</t>
  </si>
  <si>
    <t>Commentaires généraux</t>
  </si>
  <si>
    <t>Nom et Prénom :</t>
  </si>
  <si>
    <t>Qualité :</t>
  </si>
  <si>
    <t>Téléphone :</t>
  </si>
  <si>
    <t>Adresse mail :</t>
  </si>
  <si>
    <t>Dénomination :</t>
  </si>
  <si>
    <t>Organisme relevant du :</t>
  </si>
  <si>
    <t>Livre IX du code de la sécurité sociale</t>
  </si>
  <si>
    <t>03 - Institution de prévoyance</t>
  </si>
  <si>
    <t>12 - Institution de prévoyance</t>
  </si>
  <si>
    <t>Numéro SIREN (Tous organismes)</t>
  </si>
  <si>
    <t>Matricule ou RNM</t>
  </si>
  <si>
    <t>avant le 6 septembre 2013 au soir</t>
  </si>
  <si>
    <t>Exercice 2013 de préparation à Solvabilité II</t>
  </si>
  <si>
    <t>Préparation à la remise d'états prudentiels Solvabilité II</t>
  </si>
  <si>
    <t>IDEN</t>
  </si>
  <si>
    <t>Numéro d'immatriculation au RNM :</t>
  </si>
  <si>
    <t>Exercice :</t>
  </si>
  <si>
    <t>Monnaie :</t>
  </si>
  <si>
    <t>Exposition à une contrepartie individuelle 1</t>
  </si>
  <si>
    <t>Exposition à une contrepartie individuelle 2</t>
  </si>
  <si>
    <t>Exposition à une contrepartie individuelle 3</t>
  </si>
  <si>
    <t>Exposition à une contrepartie individuelle 4</t>
  </si>
  <si>
    <t>Exposition à une contrepartie individuelle 5</t>
  </si>
  <si>
    <t>Exposition à une contrepartie individuelle 6</t>
  </si>
  <si>
    <t>Exposition à une contrepartie individuelle 7</t>
  </si>
  <si>
    <t>Exposition à une contrepartie individuelle 8</t>
  </si>
  <si>
    <t>Exposition à une contrepartie individuelle 9</t>
  </si>
  <si>
    <t>Exposition à une contrepartie individuelle 10</t>
  </si>
  <si>
    <t>Nom de l'exposition à une contrepartie individuelle</t>
  </si>
  <si>
    <t>Identifie, pour chacune des 10 plus grandes expositions à une contrepartie individuelle en termes de perte en cas de défaut, le nom de l'exposition.</t>
  </si>
  <si>
    <t>La valeur de la perte en cas de défaut pour chacune des 10 plus grandes expositions à une contrepartie individuelle.</t>
  </si>
  <si>
    <t>Expositions de type 1 - Exposition à une contrepartie individuelle X - Probabilité de défaut</t>
  </si>
  <si>
    <t>La probabilité de défaut pour chacune des 10 plus grandes expositions à une contrepartie individuelle.</t>
  </si>
  <si>
    <t>Expositions de type 1 - Exposition à une contrepartie individuelle X - Perte en cas de défaut</t>
  </si>
  <si>
    <t>Mesure d'exposition totale</t>
  </si>
  <si>
    <r>
      <t>Mesure d’exposition aux risques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</si>
  <si>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Mesure d'exposition au risque de primes</t>
  </si>
  <si>
    <t>Mesure de l'exposition au risque de primes, pour chacune des Line of Business indiquées dans l'état.</t>
  </si>
  <si>
    <t>Mesure de l'exposition risque de provisions pour chacune des Line of Business indiquées dans l'état.</t>
  </si>
  <si>
    <t>Mesure d'exposition au risque de provisions</t>
  </si>
  <si>
    <t>Mesure d'exposition au risque de primes et de provisions</t>
  </si>
  <si>
    <t>Mesure d'exposition totale au risque de primes et de provisions</t>
  </si>
  <si>
    <t>Facteur de diversification géographique utilisée pour la mesure de l'exposition au risque de primes et de provisions. Si ce facteur n'est pas calculé, remplir la cellule avec la valeur par défaut 1.</t>
  </si>
  <si>
    <t>Mesure d'exposition au risque de primes et de provisions pour chacune des Lines of Business indiquées.</t>
  </si>
  <si>
    <t>Risque de primes et de provisions - Informations de base</t>
  </si>
  <si>
    <r>
      <t>Mesure d'exposition au risque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</si>
  <si>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Valeurs initiales (avant le choc)</t>
  </si>
  <si>
    <t>Valeurs après le choc</t>
  </si>
  <si>
    <t>Capital de solvabilité requis total pour le risque de primes et de provisions en non-vie</t>
  </si>
  <si>
    <t xml:space="preserve">Valeur des actifs (après le choc) </t>
  </si>
  <si>
    <t>Minimum de Capital Requis - MCR - (à l'exclusion des organismes mixtes)</t>
  </si>
  <si>
    <t xml:space="preserve">Commentaire général </t>
  </si>
  <si>
    <t>Résultat du MCR (non-vie)</t>
  </si>
  <si>
    <t>Résultat de la formule linéaire de calcul du MCR pour la (ré)assurance non-vie</t>
  </si>
  <si>
    <t>Frais de soins  – meilleure estimation  nette</t>
  </si>
  <si>
    <t>Frais de soins –primes émises nettes</t>
  </si>
  <si>
    <t xml:space="preserve">Primes émises  pour les frais de soins au cours des 12 derniers mois, après déduction des primes des contrats de réassurance, avec un plancher égal à zéro.
Comprend les affaires directes et la réassurance proportionnelle acceptée.
</t>
  </si>
  <si>
    <t>Perte de revenus -  meilleure estimation  nette</t>
  </si>
  <si>
    <t>Perte de revenus - primes émises nettes</t>
  </si>
  <si>
    <t xml:space="preserve">Primes émises  pour la perte de revenus au cours des 12 derniers mois, après déduction des primes des contrats de réassurance, avec un plancher égal à zéro.
Comprend les affaires directes et la réassurance proportionnelle acceptée. </t>
  </si>
  <si>
    <t>Responsabilité civile automobile – meilleure estimation nette</t>
  </si>
  <si>
    <t>Responsabilité civile automobile   - primes émises nettes</t>
  </si>
  <si>
    <t>Automobile autre – meilleure estimation nette</t>
  </si>
  <si>
    <t>Automobile autre– primes  émises nettes</t>
  </si>
  <si>
    <t>Primes émises  pour les autres assurances automobiles  au cours des 12 derniers mois, après déduction des primes des contrats de réassurance, avec un plancher égal à zéro.
Comprend les affaires directes et la réassurance proportionnelle acceptée.</t>
  </si>
  <si>
    <t xml:space="preserve">Assurances maritimes, aériennes et transports - primes émises nettes </t>
  </si>
  <si>
    <t>Primes émises  pour les assurances maritimes, aériennes et transports et réassurance au cours des 12 derniers mois, après déduction des primes des contrats de réassurance, avec un plancher égal à zéro. 
Comprend les affaires directes et la réassurance proportionnelle acceptée.</t>
  </si>
  <si>
    <t>Incendie et autres dommages aux biens  - meilleure estimation nette</t>
  </si>
  <si>
    <t>Incendie et autres dommages aux biens  - primes émises  nettes</t>
  </si>
  <si>
    <t>Primes émises  en assurance incendie et autres dommages aux biens  au cours des 12 derniers mois, après déduction des primes des contrats de réassurance, avec un plancher égal à zéro.
Comprend les affaires directes et la réassurance proportionnelle acceptée.</t>
  </si>
  <si>
    <t>Responsabilité civile générale   -meilleure estimation nette</t>
  </si>
  <si>
    <t>Responsabilité civile générale - primes émises nettes</t>
  </si>
  <si>
    <t>Crédit et caution   - meilleure estimation nette</t>
  </si>
  <si>
    <t>Crédit et caution - primes émises nettes</t>
  </si>
  <si>
    <t xml:space="preserve">Primes émises  en assurance crédit et caution  au cours des 12 derniers mois, après déduction des primes des contrats de réassurance, avec un plancher égal à zéro.
Comprend les affaires directes et la réassurance proportionnelle acceptée.
</t>
  </si>
  <si>
    <t>Protection juridique  - meilleure estimation nette</t>
  </si>
  <si>
    <t>Protection juridique  - primes émises nettes</t>
  </si>
  <si>
    <t>Assistance  - meilleure estimation nette</t>
  </si>
  <si>
    <t>Assistance - primes émises nettes</t>
  </si>
  <si>
    <t>Primes émises  en assistance, au cours des 12 derniers mois, après déduction des primes des contrats de réassurance, avec un plancher égal à zéro.
Comprend les affaires directes et la réassurance proportionnelle acceptée.</t>
  </si>
  <si>
    <t>Pertes pécuniaires diverses - meilleure estimation nette</t>
  </si>
  <si>
    <t>Pertes pécuniaires diverses - primes émises nettes</t>
  </si>
  <si>
    <t xml:space="preserve">Réassurance non-proportionnelle responsabilité civile - meilleure estimation nette </t>
  </si>
  <si>
    <t>Réassurance non-proportionnelle  responsabilité civile - primes émises nettes</t>
  </si>
  <si>
    <t>Primes émises en réassurance non-proportionnelle de responsabilité civile  au cours des 12 derniers mois, après déduction des primes des contrats de réassurance, avec un plancher égal à zéro.</t>
  </si>
  <si>
    <t>Réassurance non-proportionnelle  dommages aux biens – meilleure estimation nette</t>
  </si>
  <si>
    <t>Réassurance non-proportionnelle dommages aux biens  - primes émises nettes</t>
  </si>
  <si>
    <t xml:space="preserve">Réassurance non proportionnelle aérien, maritime, transports -meilleure estimation nette </t>
  </si>
  <si>
    <t>Réassurance non proportionnelle aérien, maritime, transports -primes émises nettes</t>
  </si>
  <si>
    <t>Réassurance non proportionnelle santé  - meilleure estimation nette</t>
  </si>
  <si>
    <t>Réassurance non-proportionnelle santé - primes émises nettes</t>
  </si>
  <si>
    <t xml:space="preserve">Primes émises pour la réassurance  non-proportionnelle santé au cours des  12 derniers mois, après déduction des primes de réassurance, avec un plancher égal à zéro. </t>
  </si>
  <si>
    <t>Résultat du MCR (vie)</t>
  </si>
  <si>
    <t xml:space="preserve">Résultat de la formule linéaire de calcul du MCR pour la (ré)assurance vie </t>
  </si>
  <si>
    <t xml:space="preserve">Assurance avec participation aux bénéfices – Participations futures garanties – meilleure estimation nette </t>
  </si>
  <si>
    <t>Assurance avec participation aux bénéfices – Participations futures discrétionnaires – meilleure estimation nette</t>
  </si>
  <si>
    <t>Meilleure estimation nette Unités de compte et fonds indexés – meilleure estimation nette</t>
  </si>
  <si>
    <t xml:space="preserve">Autres engagements de (ré)assurance vie – meilleure estimation nette </t>
  </si>
  <si>
    <t>Capital sous risque pour les engagements en (ré) assurance vie</t>
  </si>
  <si>
    <t>Le capital sous risque représente la somme des garanties en capital des engagements d’assurance et de réassurance vie.</t>
  </si>
  <si>
    <t>MCR linéaire</t>
  </si>
  <si>
    <t xml:space="preserve">SCR, y compris exigences de capital supplémentaires (annuel ou dernier calculé) </t>
  </si>
  <si>
    <t>Correspond à 45% du dernier SCR calculé</t>
  </si>
  <si>
    <t>Correspond à 25% du dernier SCR calculé</t>
  </si>
  <si>
    <t>A30=max(A28,A29)</t>
  </si>
  <si>
    <r>
      <t>Résultat MCR</t>
    </r>
    <r>
      <rPr>
        <sz val="6"/>
        <rFont val="Verdana"/>
        <family val="2"/>
      </rPr>
      <t xml:space="preserve"> </t>
    </r>
    <r>
      <rPr>
        <sz val="11"/>
        <rFont val="Verdana"/>
        <family val="2"/>
      </rPr>
      <t>non-vie</t>
    </r>
  </si>
  <si>
    <t>Résultat MCR vie</t>
  </si>
  <si>
    <t>Meilleure estimation nette des frais de soins et réassurance proportionnelle pour les activités non-vie</t>
  </si>
  <si>
    <t>Primes émises nettes (sur les 12 derniers mois) des frais de soins et réassurance proportionnelle pour les activités non-vie</t>
  </si>
  <si>
    <t>Primes émises  pour les frais de soins au cours des 12 derniers mois, après déduction des primes des contrats de réassurance, avec un plancher égal à zéro, pour les activités non-vie.
Comprend les affaires directes et la réassurance proportionnelle acceptée.</t>
  </si>
  <si>
    <t>Meilleure estimation nette des frais de soins et réassurance proportionnelle pour les activités vie</t>
  </si>
  <si>
    <t>Primes émises nettes (sur les 12 derniers mois) des frais de soins et réassurance proportionnelle pour les activités vie</t>
  </si>
  <si>
    <t>Primes émises  pour les frais de soins au cours des 12 derniers mois, après déduction des primes des contrats de réassurance, avec un plancher égal à zéro, pour les activités vie.
Comprend les affaires directes et la réassurance proportionnelle acceptée.</t>
  </si>
  <si>
    <t>Meilleure estimation nette de la perte de revenus et réassurance proportionnelle pour les activités non-vie</t>
  </si>
  <si>
    <t>Primes émises nettes (sur les 12 derniers mois) de la perte de revenus et réassurance proportionnelle pour les activités non-vie</t>
  </si>
  <si>
    <t>Primes émises  pour la perte de revenus au cours des 12 derniers mois, après déduction des primes des contrats de réassurance, avec un plancher égal à zéro, pour les activités non-vie.
Comprend les affaires directes et la réassurance proportionnelle acceptée.</t>
  </si>
  <si>
    <t>Meilleure estimation nette de la perte de revenus et réassurance proportionnelle pour les activités vie</t>
  </si>
  <si>
    <t>Primes émises nettes (sur les 12 derniers mois) de la perte de revenus et réassurance proportionnelle pour les activités vie</t>
  </si>
  <si>
    <t>Primes émises  pour la perte de revenus au cours des 12 derniers mois, après déduction des primes des contrats de réassurance, avec un plancher égal à zéro, pour les activités vie.
Comprend les affaires directes et la réassurance proportionnelle acceptée.</t>
  </si>
  <si>
    <r>
      <t xml:space="preserve">Meilleure estimation nette de la </t>
    </r>
    <r>
      <rPr>
        <i/>
        <sz val="11"/>
        <rFont val="Verdana"/>
        <family val="2"/>
      </rPr>
      <t xml:space="preserve">workers' compensation </t>
    </r>
    <r>
      <rPr>
        <sz val="11"/>
        <rFont val="Verdana"/>
        <family val="2"/>
      </rPr>
      <t>et réassurance proportionnelle pour les activités non-vie</t>
    </r>
  </si>
  <si>
    <r>
      <t xml:space="preserve">Primes émises nettes (sur les 12 derniers mois) de la </t>
    </r>
    <r>
      <rPr>
        <i/>
        <sz val="11"/>
        <rFont val="Verdana"/>
        <family val="2"/>
      </rPr>
      <t>workers' compensation</t>
    </r>
    <r>
      <rPr>
        <sz val="11"/>
        <rFont val="Verdana"/>
        <family val="2"/>
      </rPr>
      <t xml:space="preserve"> et réassurance proportionnelle pour les activités non-vie</t>
    </r>
  </si>
  <si>
    <r>
      <t xml:space="preserve">Primes émises  pour  la </t>
    </r>
    <r>
      <rPr>
        <i/>
        <sz val="11"/>
        <rFont val="Verdana"/>
        <family val="2"/>
      </rPr>
      <t>workers' compensation</t>
    </r>
    <r>
      <rPr>
        <sz val="11"/>
        <rFont val="Verdana"/>
        <family val="2"/>
      </rPr>
      <t xml:space="preserve"> au cours des 12 derniers mois, après déduction des primes des contrats de réassurance, avec un plancher égal à zéro, pour les activités non-vie.
Comprend les affaires directes et la réassurance proportionnelle acceptée.</t>
    </r>
  </si>
  <si>
    <r>
      <t xml:space="preserve">Meilleure estimation nette de la </t>
    </r>
    <r>
      <rPr>
        <i/>
        <sz val="11"/>
        <rFont val="Verdana"/>
        <family val="2"/>
      </rPr>
      <t>workers' compensation</t>
    </r>
    <r>
      <rPr>
        <sz val="11"/>
        <rFont val="Verdana"/>
        <family val="2"/>
      </rPr>
      <t xml:space="preserve"> et réassurance proportionnelle pour les activités vie</t>
    </r>
  </si>
  <si>
    <r>
      <t xml:space="preserve">Primes émises nettes (sur les 12 derniers mois) de la </t>
    </r>
    <r>
      <rPr>
        <i/>
        <sz val="11"/>
        <rFont val="Verdana"/>
        <family val="2"/>
      </rPr>
      <t>workers' compensation</t>
    </r>
    <r>
      <rPr>
        <sz val="11"/>
        <rFont val="Verdana"/>
        <family val="2"/>
      </rPr>
      <t xml:space="preserve"> et réassurance proportionnelle pour les activités vie</t>
    </r>
  </si>
  <si>
    <r>
      <t>Meilleure estimation nette de la responsabilité civile automobile</t>
    </r>
    <r>
      <rPr>
        <i/>
        <sz val="11"/>
        <rFont val="Verdana"/>
        <family val="2"/>
      </rPr>
      <t xml:space="preserve"> </t>
    </r>
    <r>
      <rPr>
        <sz val="11"/>
        <rFont val="Verdana"/>
        <family val="2"/>
      </rPr>
      <t>et réassurance proportionnelle pour les activités non-vie</t>
    </r>
  </si>
  <si>
    <t>Primes émises nettes (sur les 12 derniers mois) de la responsabilité civile automobile et réassurance proportionnelle pour les activités non-vie</t>
  </si>
  <si>
    <t>Meilleure estimation nette de la responsabilité civile automobile et réassurance proportionnelle pour les activités vie</t>
  </si>
  <si>
    <t>Primes émises nettes (sur les 12 derniers mois) de la responsabilité civile automobile et réassurance proportionnelle pour les activités vie</t>
  </si>
  <si>
    <t>Primes émises pour la responsabilité civile automobile au cours des 12 derniers mois, après déduction des primes des contrats de réassurance, avec un plancher égal à zéro, pour les activités vie.
Comprend les affaires directes et la réassurance proportionnelle acceptée.</t>
  </si>
  <si>
    <r>
      <t>Meilleure estimation nette des assurances automobile autres</t>
    </r>
    <r>
      <rPr>
        <i/>
        <sz val="11"/>
        <rFont val="Verdana"/>
        <family val="2"/>
      </rPr>
      <t xml:space="preserve"> </t>
    </r>
    <r>
      <rPr>
        <sz val="11"/>
        <rFont val="Verdana"/>
        <family val="2"/>
      </rPr>
      <t>et réassurance proportionnelle pour les activités non-vie</t>
    </r>
  </si>
  <si>
    <t>Primes émises nettes (sur les 12 derniers mois) des assurances automobile autres et réassurance proportionnelle pour les activités non-vie</t>
  </si>
  <si>
    <t>Primes émises pour les assurances automobile autres au cours des 12 derniers mois, après déduction des primes des contrats de réassurance, avec un plancher égal à zéro, pour les activités non-vie.
Comprend les affaires directes et la réassurance proportionnelle acceptée.</t>
  </si>
  <si>
    <t>Meilleure estimation nette des assurances automobile autres et réassurance proportionnelle pour les activités vie</t>
  </si>
  <si>
    <t>Primes émises nettes (sur les 12 derniers mois) des assurances automobile autres et réassurance proportionnelle pour les activités vie</t>
  </si>
  <si>
    <t>Primes émises pour les assurances automobile autres au cours des 12 derniers mois, après déduction des primes des contrats de réassurance, avec un plancher égal à zéro, pour les activités vie.
Comprend les affaires directes et la réassurance proportionnelle acceptée.</t>
  </si>
  <si>
    <r>
      <t>Meilleure estimation nette des assurances maritimes, aériennes et transports</t>
    </r>
    <r>
      <rPr>
        <i/>
        <sz val="11"/>
        <rFont val="Verdana"/>
        <family val="2"/>
      </rPr>
      <t xml:space="preserve"> </t>
    </r>
    <r>
      <rPr>
        <sz val="11"/>
        <rFont val="Verdana"/>
        <family val="2"/>
      </rPr>
      <t>et réassurance proportionnelle pour les activités non-vie</t>
    </r>
  </si>
  <si>
    <t>Primes émises nettes (sur les 12 derniers mois) des assurances maritimes, aériennes et transports et réassurance proportionnelle pour les activités non-vie</t>
  </si>
  <si>
    <t>Primes émises pour les assurances maritimes, aériennes et transports au cours des 12 derniers mois, après déduction des primes des contrats de réassurance, avec un plancher égal à zéro, pour les activités non-vie.
Comprend les affaires directes et la réassurance proportionnelle acceptée.</t>
  </si>
  <si>
    <t>Meilleure estimation nette des assurances maritimes, aériennes et transports et réassurance proportionnelle pour les activités vie</t>
  </si>
  <si>
    <t>Primes émises nettes (sur les 12 derniers mois) des assurances maritimes, aériennes et transports et réassurance proportionnelle pour les activités vie</t>
  </si>
  <si>
    <t>Primes émises pour les assurances maritimes, aériennes et transports au cours des 12 derniers mois, après déduction des primes des contrats de réassurance, avec un plancher égal à zéro, pour les activités vie.
Comprend les affaires directes et la réassurance proportionnelle acceptée.</t>
  </si>
  <si>
    <r>
      <t>Meilleure estimation nette des assurances incendie et autres dommages aux biens</t>
    </r>
    <r>
      <rPr>
        <i/>
        <sz val="11"/>
        <rFont val="Verdana"/>
        <family val="2"/>
      </rPr>
      <t xml:space="preserve"> </t>
    </r>
    <r>
      <rPr>
        <sz val="11"/>
        <rFont val="Verdana"/>
        <family val="2"/>
      </rPr>
      <t>et réassurance proportionnelle pour les activités non-vie</t>
    </r>
  </si>
  <si>
    <t>Primes émises nettes (sur les 12 derniers mois) des assurances incendie et autres dommages aux biens et réassurance proportionnelle pour les activités non-vie</t>
  </si>
  <si>
    <t>Primes émises pour les assurances incendie et autres dommages aux biens au cours des 12 derniers mois, après déduction des primes des contrats de réassurance, avec un plancher égal à zéro, pour les activités non-vie.
Comprend les affaires directes et la réassurance proportionnelle acceptée.</t>
  </si>
  <si>
    <t>Meilleure estimation nette des assurances incendie et autres dommages aux biens et réassurance proportionnelle pour les activités vie</t>
  </si>
  <si>
    <t>Primes émises nettes (sur les 12 derniers mois) des assurances incendie et autres dommages aux biens et réassurance proportionnelle pour les activités vie</t>
  </si>
  <si>
    <t>Primes émises pour les assurances incendie et autres dommages aux biens au cours des 12 derniers mois, après déduction des primes des contrats de réassurance, avec un plancher égal à zéro, pour les activités vie.
Comprend les affaires directes et la réassurance proportionnelle acceptée.</t>
  </si>
  <si>
    <r>
      <t>Meilleure estimation nette de la responsabilité civile générale</t>
    </r>
    <r>
      <rPr>
        <i/>
        <sz val="11"/>
        <rFont val="Verdana"/>
        <family val="2"/>
      </rPr>
      <t xml:space="preserve"> </t>
    </r>
    <r>
      <rPr>
        <sz val="11"/>
        <rFont val="Verdana"/>
        <family val="2"/>
      </rPr>
      <t>et réassurance proportionnelle pour les activités non-vie</t>
    </r>
  </si>
  <si>
    <t>Primes émises nettes (sur les 12 derniers mois) de la responsabilité civile générale et réassurance proportionnelle pour les activités non-vie</t>
  </si>
  <si>
    <t>Primes émises  pour la responsabilité civile générale au cours des 12 derniers mois, après déduction des primes des contrats de réassurance, avec un plancher égal à zéro, pour les activités non-vie.
Comprend les affaires directes et la réassurance proportionnelle acceptée.</t>
  </si>
  <si>
    <t>Meilleure estimation nette de la responsabilité civile générale et réassurance proportionnelle pour les activités vie</t>
  </si>
  <si>
    <t>Primes émises nettes (sur les 12 derniers mois) de la responsabilité civile générale et réassurance proportionnelle pour les activités vie</t>
  </si>
  <si>
    <t>Meilleure estimation nette du crédit - caution et réassurance proportionnelle pour les activités non-vie</t>
  </si>
  <si>
    <t>Primes émises nettes (sur les 12 derniers mois) du crédit - caution et réassurance proportionnelle pour les activités non-vie</t>
  </si>
  <si>
    <t>Meilleure estimation nette du crédit - caution et réassurance proportionnelle pour les activités vie</t>
  </si>
  <si>
    <t>Primes émises nettes (sur les 12 derniers mois) du crédit - caution et réassurance proportionnelle pour les activités vie</t>
  </si>
  <si>
    <t>Primes émises  pour le crédit - caution au cours des 12 derniers mois, après déduction des primes des contrats de réassurance, avec un plancher égal à zéro, pour les activités vie.
Comprend les affaires directes et la réassurance proportionnelle acceptée.</t>
  </si>
  <si>
    <t>Meilleure estimation nette de la protection juridique et réassurance proportionnelle pour les activités non-vie</t>
  </si>
  <si>
    <t>Primes émises nettes (sur les 12 derniers mois) de la protection juridique et réassurance proportionnelle pour les activités non-vie</t>
  </si>
  <si>
    <t>Primes émises pour la protection juridique au cours des 12 derniers mois, après déduction des primes des contrats de réassurance, avec un plancher égal à zéro, pour les activités non-vie.
Comprend les affaires directes et la réassurance proportionnelle acceptée.</t>
  </si>
  <si>
    <t>Meilleure estimation nette de la protection juridique et réassurance proportionnelle pour les activités vie</t>
  </si>
  <si>
    <t>Primes émises nettes (sur les 12 derniers mois) de la protection juridique et réassurance proportionnelle pour les activités vie</t>
  </si>
  <si>
    <t>Primes émises pour la protection juridique au cours des 12 derniers mois, après déduction des primes des contrats de réassurance, avec un plancher égal à zéro, pour les activités vie.
Comprend les affaires directes et la réassurance proportionnelle acceptée.</t>
  </si>
  <si>
    <t>Meilleure estimation nette de l'assurance assistance et réassurance proportionnelle pour les activités non-vie</t>
  </si>
  <si>
    <t>Primes émises nettes (sur les 12 derniers mois) de l'assurance assistance et réassurance proportionnelle pour les activités non-vie</t>
  </si>
  <si>
    <t>Primes émises pour l'assurance assistance au cours des 12 derniers mois, après déduction des primes des contrats de réassurance, avec un plancher égal à zéro, pour les activités non-vie.
Comprend les affaires directes et la réassurance proportionnelle acceptée.</t>
  </si>
  <si>
    <t>Meilleure estimation nette de l'assurance assistance et réassurance proportionnelle pour les activités vie</t>
  </si>
  <si>
    <t>Primes émises nettes (sur les 12 derniers mois) de l'assurance assistance et réassurance proportionnelle pour les activités vie</t>
  </si>
  <si>
    <t>Primes émises pour l'assurance assistance au cours des 12 derniers mois, après déduction des primes des contrats de réassurance, avec un plancher égal à zéro, pour les activités vie.
Comprend les affaires directes et la réassurance proportionnelle acceptée.</t>
  </si>
  <si>
    <t>Meilleure estimation nette des pertes pécuniaires diverses et réassurance proportionnelle pour les activités non-vie</t>
  </si>
  <si>
    <t>Primes émises nettes (sur les 12 derniers mois) des pertes pécuniaires diverses et réassurance proportionnelle pour les activités non-vie</t>
  </si>
  <si>
    <t>Primes émises pour les pertes pécuniaires diverses au cours des 12 derniers mois, après déduction des primes des contrats de réassurance, avec un plancher égal à zéro, pour les activités non-vie.
Comprend les affaires directes et la réassurance proportionnelle acceptée.</t>
  </si>
  <si>
    <t>Meilleure estimation nette des pertes pécuniaires diverses et réassurance proportionnelle pour les activités vie</t>
  </si>
  <si>
    <t>Primes émises nettes (sur les 12 derniers mois) des pertes pécuniaires diverses et réassurance proportionnelle pour les activités vie</t>
  </si>
  <si>
    <t>Primes émises pour les pertes pécuniaires diverses au cours des 12 derniers mois, après déduction des primes des contrats de réassurance, avec un plancher égal à zéro, pour les activités vie.
Comprend les affaires directes et la réassurance proportionnelle acceptée.</t>
  </si>
  <si>
    <t>Meilleure estimation nette de la réassurance non-proportionnelle responsabilité civile pour les activités non-vie</t>
  </si>
  <si>
    <t>Primes émises nettes (sur les 12 derniers mois) de la réassurance non-proportionnelle responsabilité civile pour les activités non-vie</t>
  </si>
  <si>
    <t>Primes émises en réassurance non-proportionnelle de responsabilité civile  au cours des 12 derniers mois, après déduction des primes des contrats de réassurance, avec un plancher égal à zéro, pour les activités non-vie.</t>
  </si>
  <si>
    <t>Meilleure estimation nette de la réassurance non-proportionnelle responsabilité civile pour les activités vie</t>
  </si>
  <si>
    <t>Primes émises nettes (sur les 12 derniers mois) de la réassurance non-proportionnelle responsabilité civile pour les activités vie</t>
  </si>
  <si>
    <t>Primes émises en réassurance non-proportionnelle de responsabilité civile  au cours des 12 derniers mois, après déduction des primes des contrats de réassurance, avec un plancher égal à zéro, pour les activités vie.</t>
  </si>
  <si>
    <t>Meilleure estimation nette de la réassurance non-proportionnelle dommages aux biens pour les activités non-vie</t>
  </si>
  <si>
    <t>Primes émises nettes (sur les 12 derniers mois) de la réassurance non-proportionnelle dommages aux biens pour les activités non-vie</t>
  </si>
  <si>
    <t>Primes émises en réassurance non-proportionnelle dommages aux biens  au cours des 12 derniers mois, après déduction des primes des contrats de réassurance, avec un plancher égal à zéro, pour les activités non-vie.</t>
  </si>
  <si>
    <t>Meilleure estimation nette de la réassurance non-proportionnelle dommages aux biens pour les activités vie</t>
  </si>
  <si>
    <t>Primes émises nettes (sur les 12 derniers mois) de la réassurance non-proportionnelle dommages aux biens pour les activités vie</t>
  </si>
  <si>
    <t>Primes émises en réassurance non-proportionnelle dommages aux biens  au cours des 12 derniers mois, après déduction des primes des contrats de réassurance, avec un plancher égal à zéro, pour les activités vie.</t>
  </si>
  <si>
    <t>Meilleure estimation nette de la réassurance non-proportionnelle aérien, maritime, transports pour les activités non-vie</t>
  </si>
  <si>
    <t>Primes émises nettes (sur les 12 derniers mois) de la réassurance non-proportionnelle aérien, maritime, transports pour les activités non-vie</t>
  </si>
  <si>
    <t>Primes émises en réassurance non-proportionnelle aérien, maritime, transports au cours des 12 derniers mois, après déduction des primes des contrats de réassurance, avec un plancher égal à zéro, pour les activités non-vie.</t>
  </si>
  <si>
    <t>Meilleure estimation nette de la réassurance non-proportionnelle aérien, maritime, transports pour les activités vie</t>
  </si>
  <si>
    <t>Primes émises nettes (sur les 12 derniers mois) de la réassurance non-proportionnelle aérien, maritime, transports pour les activités vie</t>
  </si>
  <si>
    <t>Primes émises en réassurance non-proportionnelle aérien, maritime, transports au cours des 12 derniers mois, après déduction des primes des contrats de réassurance, avec un plancher égal à zéro, pour les activités vie.</t>
  </si>
  <si>
    <t>Meilleure estimation nette de la réassurance non-proportionnelle santé pour les activités non-vie</t>
  </si>
  <si>
    <t>Primes émises nettes (sur les 12 derniers mois) de la réassurance non-proportionnelle santé pour les activités non-vie</t>
  </si>
  <si>
    <t>Primes émises en réassurance non-proportionnelle santé au cours des 12 derniers mois, après déduction des primes des contrats de réassurance, avec un plancher égal à zéro, pour les activités non-vie.</t>
  </si>
  <si>
    <t>Meilleure estimation nette de la réassurance non-proportionnelle santé pour les activités vie</t>
  </si>
  <si>
    <t>Primes émises nettes (sur les 12 derniers mois) de la réassurance non-proportionnelle santé pour les activités vie</t>
  </si>
  <si>
    <t>Primes émises en réassurance non-proportionnelle santé au cours des 12 derniers mois, après déduction des primes des contrats de réassurance, avec un plancher égal à zéro, pour les activités vie.</t>
  </si>
  <si>
    <t>Résultat MCR non-vie</t>
  </si>
  <si>
    <t>Meilleure estimation nette des assurance avec participation aux bénéfices – Participations futures garanties – pour les activités non-vie</t>
  </si>
  <si>
    <t>Meilleure estimation nette des assurance avec participation aux bénéfices – Participations futures garanties – pour les activités vie</t>
  </si>
  <si>
    <t>Meilleure estimation nette des assurance avec participation aux bénéfices – Participations futures discrétionnaires – pour les activités non-vie</t>
  </si>
  <si>
    <t>Meilleure estimation nette des assurance avec participation aux bénéfices – Participations futures discrétionnaires – pour les activités vie</t>
  </si>
  <si>
    <t>Meilleure estimation nette des unités de compte et fonds indexés pour les activités non-vie</t>
  </si>
  <si>
    <t>Meilleure estimation nette des unités de compte et fonds indexés pour les activités vie</t>
  </si>
  <si>
    <t>Meilleure estimation nette des autres engagements de (ré)assurance vie pour les activités non-vie</t>
  </si>
  <si>
    <t>Meilleure estimation nette des autres engagements de (ré)assurance vie pour les activités vie</t>
  </si>
  <si>
    <t>Capital sous risque pour les engagements de (re)assurance vie pour les activités non-vie</t>
  </si>
  <si>
    <t>Capital sous risque pour les engagements de (re)assurance vie pour les activités vie</t>
  </si>
  <si>
    <t>haut de page</t>
  </si>
  <si>
    <t>BS_C1 - TP_E1Q</t>
  </si>
  <si>
    <t>BS_C1.A17 = TP_E1Q.D27+TP_E1Q.E27+TP_E1Q.F27+TP_E1Q.G27+TP_E1Q.H27+TP_E1Q.I27+TP_E1Q.J27+TP_E1Q.K27+TP_E1Q.L27+TP_E1Q.N27+TP_E1Q.O27+TP_E1Q.P27</t>
  </si>
  <si>
    <t>Les provisions techniques cédées aux réassureurs (activités non-vie excluant la santé) dans l'état BS_C1 doivent être égales à la somme des provisions techniques cédées aux réassureurs après ajustement lié aux pertes probables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</si>
  <si>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BS_C1.A18 = TP_E1Q.A27+TP_E1Q.B27+TP_E1Q.C27+TP_E1Q.M27</t>
  </si>
  <si>
    <t>Les provisions techniques cédées aux réassureurs (santé similaire à la non vie) dans l'état BS_C1 doivent être égales à la somme des provisions techniques cédées aux réassureurs après ajustement lié aux pertes probables dans l'état TP_E1Q pour les lignes d'activités suivantes: frais de soins, perte de revenus, workers' compensation et réassurance non-proportionnelle santé.</t>
  </si>
  <si>
    <t>BS_C1 - TP_F1Q</t>
  </si>
  <si>
    <t>BS_C1.A18A = sum(TP_F1Q.C10…C13)</t>
  </si>
  <si>
    <t>Les provisions techniques cédées aux réassureurs (santé similaire à la vie) dans l'état BS_C1 doivent être égales à la somme des provisions techniques cédées aux réassureurs après ajustement lié aux pertes probables dans l'état TP_F1Q pour les lignes d'activités suivantes : assurance santé (affaires directes) pour les contrats avec ET sans option et garantie, rentes non-vie issues de l’assurance santé et assurance santé (réassurance acceptée).</t>
  </si>
  <si>
    <t>BS_C1.A19 = TP_F1Q.C1+TP_F1Q.C4+TP_F1Q.C5+TP_F1Q.C6+TP_F1Q.C7</t>
  </si>
  <si>
    <t>Les provisions techniques cédées aux réassureurs (vie hors santé, UC ou indexés) dans l'état BS_C1 doivent être égales à la somme des provisions techniques cédées aux réassureurs après ajustement lié aux pertes probables dans l'état TP_F1Q pour les lignes d'activités suivantes : assurance avec participation aux bénéfices, autres activités d'assurance vie (pour les contrats avec ET sans option et garantie), rentes issues de l'assurance non-vie autre que santé et la réassurance acceptée.</t>
  </si>
  <si>
    <t>BS_C1.A19A = TP_F1Q.C2 + TP_F1Q.C3</t>
  </si>
  <si>
    <t>Les provisions techniques cédées aux réassureurs (UC ou indexés) dans l'état BS_C1 doivent être égales à la somme des provisions techniques cédées aux réassureurs après ajustement lié aux pertes probables dans l'état TP_F1Q pour les lignes d'activités suivantes unités de comptes ou indexés pour les contrats avec ET sans option et garantie.</t>
  </si>
  <si>
    <t>BS_C1.L1A = TP_E1Q.D1+TP_E1Q.E1+TP_E1Q.F1+TP_E1Q.G1+TP_E1Q.H1+TP_E1Q.I1+TP_E1Q.J1+TP_E1Q.K1+TP_E1Q.L1+TP_E1Q.N1+TP_E1Q.O1+TP_E1Q.P1</t>
  </si>
  <si>
    <t>Les provisions techniques non-vie (hors santé) calculées comme un tout dans l'état BS_C1 doivent être égales à la somme des provisions techniques calculées comme un tout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</si>
  <si>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BS_C1.L2 = TP_E1Q.D23+TP_E1Q.E23+TP_E1Q.F23+TP_E1Q.G23+TP_E1Q.H23+TP_E1Q.I23+TP_E1Q.J23+TP_E1Q.K23+TP_E1Q.L23+TP_E1Q.N23+TP_E1Q.O23+TP_E1Q.P23</t>
  </si>
  <si>
    <t>Les provisions techniques non-vie (hors santé) calculées selon le principe de la "meilleure estimation" dans l'état BS_C1 doivent être égales à la somme des meilleures estimations totales brutes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</si>
  <si>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BS_C1.L3 = TP_E1Q.D25+TP_E1Q.E25+TP_E1Q.F25+TP_E1Q.G25+TP_E1Q.H25+TP_E1Q.I25+TP_E1Q.J25+TP_E1Q.K25+TP_E1Q.L25+TP_E1Q.N25+TP_E1Q.O25+TP_E1Q.P25</t>
  </si>
  <si>
    <t xml:space="preserve">La marge de risque des provisions techniques non-vie (hors santé) dans l'état BS_C1 doit être égale à la marge de risque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 </t>
  </si>
  <si>
    <t>BS_C1.L4A = TP_E1Q.A1+TP_E1Q.B1+TP_E1Q.C1+TP_E1Q.M1</t>
  </si>
  <si>
    <t>Les provisions techniques santé (similaire à la non-vie) calculées comme un tout dans l'état BS_C1 doivent être égales à la somme des provisions techniques calculées comme un tout dans l'état TP_E1Q pour les lignes d' activités suivantes: frais de soins, perte de revenus, workers' compensation et réassurance non-proportionnelle santé.</t>
  </si>
  <si>
    <t>BS_C1.L5 = TP_E1Q.A23+TP_E1Q.B23+TP_E1Q.C23+TP_E1Q.M23</t>
  </si>
  <si>
    <t xml:space="preserve">Les provisions techniques  santé (similaire à la non vie) calculées selon le principe de la "meilleure estimation" dans l'état BS_C1 doivent être égales à la somme des meilleures estimations totales brutes dans l'état TP_E1Q pour les lignes d'activités suivantes: frais de soins, perte de revenus, workers' compensation et réassurance non-proportionnelle santé. </t>
  </si>
  <si>
    <t>BS_C1.L6 = TP_E1Q.A25+TP_E1Q.B25+TP_E1Q.C25+TP_E1Q.M25</t>
  </si>
  <si>
    <t>La marge de risque des provisions techniques santé (similaire à la non vie) dans l'état BS_C1 doit être égale à la marge de risque dans l'état TP_E1Q pour les lignes d'activités suivantes: frais de soins, perte de revenus, workers' compensation et réassurance non-proportionnelle santé.</t>
  </si>
  <si>
    <t>BS_C1.L6C = sum(TP_F1Q.A10…A13)</t>
  </si>
  <si>
    <t xml:space="preserve">Les provisions techniques santé (similaire à la vie) calculées comme un tout dans l'état BS_C1 doivent être égales à la somme des provisions techniques calculées comme un tout (portefeuille réplicable) dans l'état TP_F1Q pour les lignes d'activités suivantes: assurance santé (affaires directes), rentes non-vie issues de l’assurance santé et assurance santé (réassurance acceptée). </t>
  </si>
  <si>
    <t>BS_C1.L6D = sum(TP_F1Q.B10…B13)</t>
  </si>
  <si>
    <t xml:space="preserve">Les provisions techniques santé (similaire à la vie) calculées selon le principe de la "meilleure estimation" dans l'état BS_C1 doivent être égales à la somme des meilleures estimations totales brutes dans l'état TP_F1Q pour les lignes d'activités suivantes:  assurance santé (affaires directes), rentes non-vie issues de l’assurance santé et assurance santé (réassurance acceptée). </t>
  </si>
  <si>
    <t>BS_C1.L6E = sum(TP_F1Q.E10…E13)</t>
  </si>
  <si>
    <t>La marge de risque des provisions techniques santé (similaire à la vie) dans l'état BS_C1 doit être égale à la marge de risque  dans l'état TP_F1Q pour les lignes d'activités suivantes assurance santé (affaires directes), rentes non-vie issues de l’assurance santé et assurance santé (réassurance acceptée).</t>
  </si>
  <si>
    <t>BS_C1.L7A = TP_F1Q.A1+TP_F1Q.A5+TP_F1Q.A6+TP_F1Q.A7</t>
  </si>
  <si>
    <t>Les provisions techniques vie (hors santé, UC ou indexés) calculées comme un tout dans l'état BS_C1 doivent être égales à la somme des provisions techniques calculées comme un tout (portefeuille réplicable)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</si>
  <si>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BS_C1.L8 = TP_F1Q.B1+TP_F1Q.B4+TP_F1Q.B5+TP_F1Q.B6+TP_F1Q.B7</t>
  </si>
  <si>
    <t xml:space="preserve">Les provisions techniques vie (hors santé, UC ou indexés) calculées selon le principe de la "meilleure estimation" dans l'état BS_C1 doivent être égales à la somme des meilleures estimations totales brutes dans l'état TP_F1Q pour les lignes d'activités suivantes assurance avec participation aux bénéfices, autres activités d'assurance vie (pour les contrats avec ET sans option et garantie), rentes issues de l'assurance non-vie autre que santé et la réassurance acceptée. </t>
  </si>
  <si>
    <t>BS_C1.L9 = TP_F1Q.E1+TP_F1Q.E4+TP_F1Q.E6+TP_F1Q.E7</t>
  </si>
  <si>
    <t>La marge de risque des provisions techniques vie (hors santé, UC ou indexés) dans l'état BS_C1 doit être égale à la marge de risque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</si>
  <si>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BS_C1.L11 = TP_F1Q.B3 + TP_F1Q.B2</t>
  </si>
  <si>
    <t xml:space="preserve">Les provisions techniques UC ou indexés calculées selon le principe de la "meilleure estimation" dans l'état BS_C1 doivent être égales à la somme des meilleures estimations brutes dans l'état TP_F1Q pour les lignes d'activités suivantes: contrats en unités de comptes ou indexés avec ET sans option et garantie. </t>
  </si>
  <si>
    <t>BS_C1-TP_F1Q</t>
  </si>
  <si>
    <t xml:space="preserve">BS_C1.L6B+BS_C1.L7+BS_C1.L10 = TP_F1Q.A1 + TP_F1Q.A3 + TP_F1Q.A5 + TP_F1Q.A6 + TP_F1Q.A7 + TP_F1Q.A10 + TP_F1Q.A12 + TP_F1Q.A13
+ TP_F1Q.B1 + TP_F1Q. B2 +TP_F1Q.B3 +TP_F1Q.B4 + TP_F1Q.B5 + TP_F1Q.B6 + TP_F1Q.B7 + TP_F1Q.B10 + TP_F1Q.B11 + TP_F1Q.B12 + TP_F1Q.B13 
+ TP_F1Q.E1 + TP_F1Q.E2 + TP_F1Q.E4 +TP_F1Q.E6 + TP_F1Q.E7  + TP_F1Q.E10 + TP_F1Q.E12 + TP_F1Q.E13 </t>
  </si>
  <si>
    <t>La somme des provisions techniques santé (similaire à la vie), des provisions techniques vie (hors santé, UC ou indexés) et des provisions techniques UC ou indexés dans l'états BS_C1 doit être égale à la somme des provisions techniques calculées comme un tout (portefeuille réplicable), des provisions techniques calculées selon le principe de la "meilleure estimation" (brute), de la marge de risque  dans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</si>
  <si>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
BS_C1.L6C+BS_C1.L7A+BS_C1.L10A = TP_F1Q.A1[LOB:LB26]+TP_F1Q.A1[LOB:LB32]
TP_F1Q.A1 + TP_F1Q.A3 + TP_F1Q.A5 + TP_F1Q.A6 + TP_F1Q.A7 + TP_F1Q.A10 + TP_F1Q.A12 + TP_F1Q.A13 </t>
  </si>
  <si>
    <t>La somme des provisions techniques santé (similaire à la vie) calculées comme un tout, des provisions techniques vie (hors santé, UC ou indexés) calculées comme un tout, des provisions techniques UC ou indexés calculées comme un tout dans l'état BS_C1 doit être égale à la somme des provisions techniques calculées comme un tout (portefeuille réplicable)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</si>
  <si>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BS_C1.L6D+BS_C1.L8+BS_C1.L11 = TP_F1Q.B1[LOB:LB32] + TP_F1Q.B1[LOB:LB26] 
TP_F1Q.B1 + TP_F1Q.B2 + TP_F1Q.B3 +  TP_F1Q.B4 + TP_F1Q.B5 + TP_F1Q.B6 + TP_F1Q.B7 + TP_F1Q.B10 + TP_F1Q.B11 + TP_F1Q.B12 + TP_F1Q.B13 </t>
  </si>
  <si>
    <t>La somme des provisions techniques santé (similaire à la vie) calculées selon le principe de la "meilleure estimation", des provisions techniques vie (hors santé, UC ou indexés) calculées selon le principe de la "meilleure estimation" et des provisions techniques UC ou indexés calculées selon le principe de la "meilleure estimation" dans l'état BS_C1 doit être égale à la somme des provisions techniques calculées selon le principe de la "meilleure estimation" (brute)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</si>
  <si>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BS_C1.L6E+BS_C1.L9+BS_C1.L12 = TP_F1Q.E1[LOB:LB32]+TP_F1Q.E1[LOB:LB26]
TP_F1Q.E1 + TP_F1Q.E2 +  TP_F1Q.E4 + TP_F1Q.E6 + TP_F1Q.E7 + TP_F1Q.E10 + TP_F1Q.E12 + TP_F1Q.E13 
</t>
  </si>
  <si>
    <t>La somme de la marge de risque des provisions techniques santé (similaire à la vie), de la marge de risque des provisions techniques vie (hors santé, UC ou indexés) et de la marge de risque des provisions techniques UC ou indexés dans l'état BS_C1 doit être égale à la somme des marges de risque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</si>
  <si>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BS_C1-TP_F1Q &amp; TP_E1Q</t>
  </si>
  <si>
    <t>BS_C1.A16 = TP_F1Q.C1[LOB:LB26] + TP_F1Q.C1[LOB:LB32] + TP_E1Q.Q27
TP_F1Q.C1 + TP_F1Q.C2 +  TP_F1Q.C3 + TP_F1Q.C4 + TP_F1Q.C5 + TP_F1Q.C6 + TP_F1Q.C7 + TP_F1Q.C10 + TP_F1Q.C11 + TP_F1Q.C12 + TP_F1Q.C13 + TP_E1Q.Q27</t>
  </si>
  <si>
    <t>Les provisions techniques cédées aux réassureurs dans l'état BS_C1 doivent être égales à la somme des provisions techniques cédées après ajustement lié aux pertes probables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 et des provisions techniques cédées après ajustement lié aux pertes probables pour la totalité des engagements non-vie dans l'état TP_E1Q</t>
  </si>
  <si>
    <t>BS_C1-TP- E1Q</t>
  </si>
  <si>
    <t>BS_C1.L1+ BS_C1.L4 = TP_E1Q.Q26</t>
  </si>
  <si>
    <t>La somme des provisions techniques non-vie (hors santé) et des provisions techniques santé (similaire à la non-vie) dans l'état BS_C1 doit être égale au total des provisions techniques brutes pour l'ensemble des engagements non-vie dans l'état TP_E1Q</t>
  </si>
  <si>
    <t>MCR - B4B-TP_E1Q</t>
  </si>
  <si>
    <t xml:space="preserve"> MCR_B4B.D2 + MCR_B4B.F2 =&gt; TP_E1Q.A24</t>
  </si>
  <si>
    <t xml:space="preserve">La somme de la meilleure estimation nette des provisions techniques des lignes d'activités frais de soins et réassurance proportionnelle pour les activités vie et non-vie dans l'état MCR_B4B doit être supérieure ou égale à la meilleure estimation totale nette des provisions techniques de la ligne d'activités frais de soins dans TP_E1Q </t>
  </si>
  <si>
    <t>MCR_B4B.D3 + MCR_B4B.F3 =&gt; TP_E1Q.B24</t>
  </si>
  <si>
    <t xml:space="preserve">La somme de la meilleure estimation nette des provisions techniques des lignes d'activités perte de revenus et réassurance proportionnelle pour les activités vie et non-vie dans l'état MCR_B4B doit être supérieure ou égale à la meilleure estimation totale nette des provisions techniques de la ligne d'activités perte de revenus dans TP_E1Q </t>
  </si>
  <si>
    <t>MCR_B4B.D4 + MCR_B4B.F4 =&gt; TP_E1Q.C24</t>
  </si>
  <si>
    <t xml:space="preserve">La somme de la meilleure estimation nette des provisions techniques des lignes d'activités workers' compensation et réassurance proportionnelle pour les activités vie et non-vie dans l'état MCR_B4B doit être supérieure ou égale à la meilleure estimation totale nette des provisions techniques de la ligne d'activités workers' compensation dans TP_E1Q </t>
  </si>
  <si>
    <t>MCR_B4B.D5 + MCR_B4B.F5 =&gt; TP_E1Q.D24</t>
  </si>
  <si>
    <t xml:space="preserve">La somme de la meilleure estimation nette des provisions techniques des lignes d'activités responsabilité civile automobile et réassurance proportionnelle pour les activités vie et non-vie dans l'état MCR_B4B doit être supérieure ou égale à la meilleure estimation totale nette des provisions techniques de la ligne d'activités responsabilité civile automobile dans TP_E1Q </t>
  </si>
  <si>
    <t>MCR_B4B.D6 + MCR_B4B.F6 &gt;= TP_E1Q.E24</t>
  </si>
  <si>
    <t xml:space="preserve">La somme de la meilleure estimation nette des provisions techniques des lignes d'activités automobile autres et réassurance proportionnelle pour les activités vie et non-vie dans l'état MCR_B4B doit être supérieure ou égale à la meilleure estimation totale nette des provisions techniques de la ligne d'activités automobile autres dans TP_E1Q </t>
  </si>
  <si>
    <t>MCR_B4B.D7 + MCR_B4B.F7 &gt;= TP_E1Q.F24</t>
  </si>
  <si>
    <t xml:space="preserve">La somme de la meilleure estimation nette des provisions techniques des lignes d'activités assurances maritimes, aériennes et de transports et réassurance proportionnelle pour les activités vie et non-vie dans l'état MCR_B4B doit être supérieure ou égale à la meilleure estimation totale nette des provisions techniques de la ligne d'activités assurances maritimes, aériennes et de transports dans TP_E1Q </t>
  </si>
  <si>
    <t>MCR_B4B.D8 + MCR_B4B.F8 &gt;= TP_E1Q.G24</t>
  </si>
  <si>
    <t xml:space="preserve">La somme de la meilleure estimation nette des provisions techniques des lignes d'activités incendie et autres dommages aux biens et réassurance proportionnelle pour les activités vie et non-vie dans l'état MCR_B4B doit être supérieure ou égale à la meilleure estimation totale nette des provisions techniques pour la ligne d'activités incendie et autres dommages aux biens dans TP_E1Q </t>
  </si>
  <si>
    <t>MCR_B4B.D9 + MCR_B4B.F9&gt;= TP_E1Q.H24</t>
  </si>
  <si>
    <t xml:space="preserve">La somme de la meilleure estimation nette des provisions techniques des lignes d'activités responsabilité civile générale et réassurance proportionnelle pour les activités vie et non-vie dans l'état MCR_B4B doit être supérieure ou égale à la meilleure estimation totale nette des provisions techniques pour la ligne d'activités responsabilité civile générale dans TP_E1Q </t>
  </si>
  <si>
    <t>MCR_B4B.D10  + MCR_B4B.F10 &gt;= TP_E1Q.I24</t>
  </si>
  <si>
    <t xml:space="preserve">La somme de la meilleure estimation nette des provisions techniques des lignes d'activités crédit/caution et réassurance proportionnelle pour les activités vie et non-vie dans l'état MCR_B4B doit être supérieure ou égale à la meilleure estimation totale nette des provisions techniques de la ligne d'activités crédit/caution dans TP_E1Q </t>
  </si>
  <si>
    <t>MCR_B4B.D11 + MCR_B4B.F11 &gt;= TP_E1Q.J24</t>
  </si>
  <si>
    <t xml:space="preserve">La somme de la meilleure estimation nette des provisions techniques des lignes d'activités protection juridique et réassurance proportionnelle pour les activités vie et non-vie dans l'état MCR_B4B doit être supérieure ou égale à la meilleure estimation totale nette des provisions techniques pour la ligne d'activités protection juridique dans TP_E1Q </t>
  </si>
  <si>
    <t>MCR_B4B.D12 + MCR_B4B.F12 &gt;= TP_E1Q.K24</t>
  </si>
  <si>
    <t xml:space="preserve">La somme de la meilleure estimation nette des provisions techniques des lignes d'activités assistance et réassurance proportionnelle pour les activités vie et non-vie dans l'état MCR_B4B doit être supérieure ou égale à la meilleure estimation totale nette des provisions techniques pour la ligne d'activités assistance dans TP_E1Q </t>
  </si>
  <si>
    <t>MCR_B4B.D13 + MCR_B4B.F13 &gt;= TP_E1Q.L24</t>
  </si>
  <si>
    <t xml:space="preserve">La somme de la meilleure estimation nette des provisions techniques des lignes d'activités pertes pécuniaires diverses et réassurance proportionnelle pour les activités vie et non-vie dans l'état MCR_B4B doit être supérieure ou égale à la meilleure estimation totale nette des provisions techniques pour la ligne d'activités pertes pécuniaires diverses dans TP_E1Q </t>
  </si>
  <si>
    <t>MCR_B4B.D14 + MCR_B4B.F14 &gt;= TP_E1Q.N24</t>
  </si>
  <si>
    <t xml:space="preserve">La somme de la meilleure estimation nette des provisions techniques pour les lignes d'activités réassurance non-proportionnelle responsabilité civile pour les activités vie et non-vie dans l'état MCR_B4B doit être supérieure ou égale à la meilleure estimation totale nette des provisions techniques pour la ligne d'activités réassurance non-proportionnelle responsabilité civile dans TP_E1Q </t>
  </si>
  <si>
    <t>MCR_B4B.D17 + MCR_B4B.F17 &gt;= TP_E1Q.M24</t>
  </si>
  <si>
    <t xml:space="preserve">La somme de la meilleure estimation nette des provisions techniques de la ligne d'activités réassurance non-proportionnelle santé pour les activités vie et non-vie dans l'état MCR_B4B doit être supérieure ou égale à la meilleure estimation totale nette des provisions techniques pour la ligne d'activités réassurance non-proportionnelle santé dans TP_E1Q </t>
  </si>
  <si>
    <t>MCR_B4B.D16 + MCR_B4B.F16 &gt;= TP_E1Q.O24</t>
  </si>
  <si>
    <t xml:space="preserve">La somme de la meilleure estimation nette des provisions techniques de la ligne d'activités réassurance non-proportionnelle aérien, maritime, transports pour les activités vie et non-vie dans l'état MCR_B4B doit être supérieure ou égale à la meilleure estimation totale nette des provisions techniques pour la ligne d'activités réassurance non-proportionnelle aérien, maritime, transports dans TP_E1Q </t>
  </si>
  <si>
    <t>MCR_B4B.D15  + MCR_B4B.F15 &gt;= TP_E1Q.P24</t>
  </si>
  <si>
    <t xml:space="preserve">La somme de la meilleure estimation nette des provisions techniques pour la ligne d'activités réassurance non-proportionnelle dommages aux biens pour les activités vie et non-vie dans l'état MCR_B4B doit être supérieure ou égale à la meilleure estimation totale nette des provisions techniques pour la ligne d'activités réassurance non-proportionnelle dommages aux biens dans TP_E1Q </t>
  </si>
  <si>
    <t>MCR - B4B-TP_F1Q</t>
  </si>
  <si>
    <t>MCR_B4B.D19  + MCR_B4B.F19 + MCR_B4B.D20  + MCR_B4B.F20 &gt;= (TP_F1Q.B1 - TP_F1Q.C1)</t>
  </si>
  <si>
    <t>La somme de la meilleure estimation nette pour la ligne d'activités assurance avec participation aux bénéfices  (participations futures garanties + participations futures discrétionnaires) pour les activités vie et non-vie dans l'état MCR_B4B doit être supérieure ou égale à la différence entre les provisions techniques brutes calculées selon le principe de la "meilleure estimation" et les provisions techniques cédées après ajustement lié aux pertes probables (pour la ligne d'activités assurance avec participation aux bénéfices) dans l'état TP_F1Q</t>
  </si>
  <si>
    <t>MCR_B4B.D21  + MCR_B4B.F21 &gt;= (TP_F1Q.B2 + TP_F1Q.B3) - (TP_F1Q.C2 + TP_F1Q.C3)</t>
  </si>
  <si>
    <t>La somme de la meilleure estimation nette pour la ligne d'activités unités de compte et fonds indexés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la ligne d'activités unités de comptes et fonds indexés) pour les contrats avec ET sans options et garanties dans l'état TP_F1Q</t>
  </si>
  <si>
    <t>MCR_B4B.D22  + MCR_B4B.F22 &gt;= (TP_F1Q.B4 + TP_F1Q.B5) - (TP_F1Q.C4 + TP_F1Q.C5) + (TP_F1Q.B6 - TP_F1Q.C6) + (TP_F1Q.B10 - TP_F1Q.C10) + (TP_F1Q.B11 - TP_F1Q.C11)  + (TP_F1Q.B12 - TP_F1Q.C12) + (TP_F1Q.B13 - TP_F1Q.C13)</t>
  </si>
  <si>
    <t>La somme de la meilleure estimation nette des autres engagements de (ré)assurance vie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l'assurance santé en affaires directes dont les contrats sont avec ET sans options et garanties, les rentes issues de l'assurance santé et la réassurance acceptée en santé similaire à la vie) dans l'état TP_F1Q</t>
  </si>
  <si>
    <t>MCR_B4A-TP_E1Q</t>
  </si>
  <si>
    <t>MCR_B4A.B2 &gt;= TP_E1Q.A24</t>
  </si>
  <si>
    <t>La meilleure estimation nette des provisions techniques pour les lignes d'activités frais de soins et réassurance proportionnelle dans l'état MCR_B4A doit être supérieure ou égale à la meilleure estimation totale nette des provisions techniques pour la ligne d'activités frais de soins dans TP_E1Q</t>
  </si>
  <si>
    <t>MCR_B4A.B3 &gt;= TP_E1Q.B24</t>
  </si>
  <si>
    <t>La meilleure estimation nette des provisions techniques pour les lignes d'activités perte de revenus et réassurance proportionnelle dans l'état MCR_B4A doit être supérieure ou égale à la meilleure estimation totale nette des provisions techniques  pour la ligne d'activités  perte de revenus dans TP_E1Q</t>
  </si>
  <si>
    <t>MCR_B4A.B4 &gt;= TP_E1Q.C24</t>
  </si>
  <si>
    <t>La meilleure estimation nette des provisions techniques  pour les lignes d'activités workers' compensation et réassurance proportionnelle dans l'état MCR_B4A doit être supérieure ou égale à la meilleure estimation totale nette des provisions techniques  pour la ligne d'activités workers' compensation dans TP_E1Q</t>
  </si>
  <si>
    <t>MCR_B4A.B5 &gt;= TP_E1Q.D24</t>
  </si>
  <si>
    <t>La meilleure estimation nette des provisions techniques pour les lignes d'activités responsabilité civile automobile et réassurance proportionnelle dans l'état MCR_B4A doit être supérieure ou égale à la meilleure estimation totale nette des provisions techniques pour la ligne d'activités responsabilité civile automobile dans TP_E1Q</t>
  </si>
  <si>
    <t>MCR_B4A.B6&gt;= TP_E1Q.E24</t>
  </si>
  <si>
    <t>La meilleure estimation nette des provisions techniques pour les lignes d'activités automobile autres et réassurance proportionnelle dans l'état MCR_B4A doit être supérieure ou égale à la meilleure estimation totale nette des provisions techniques  pour la ligne d'activités automobile autres dans TP_E1Q</t>
  </si>
  <si>
    <t>MCR_B4A.B7 &gt;= TP_E1Q.F24</t>
  </si>
  <si>
    <t>La meilleure estimation nette des provisions techniques pour les lignes d'activités assurances maritimes, aériennes et transports et réassurance proportionnelle dans l'état MCR_B4A doit être supérieure ou égale à la meilleure estimation totale nette des provisions techniques  pour la ligne d'activités assurances maritimes, aériennes et de transports dans TP_E1Q</t>
  </si>
  <si>
    <t>MCR_B4A.B8 &gt;= TP_E1Q.G24</t>
  </si>
  <si>
    <t>La meilleure estimation nette des provisions techniques  pour les lignes d'activités incendie et autres dommages aux biens et réassurance proportionnelle dans l'état MCR_B4A doit être supérieure ou égale à la meilleure estimation totale nette des provisions techniques  pour la ligne d'activités  incendie et autres dommages aux biens dans TP_E1Q</t>
  </si>
  <si>
    <t>MCR_B4A.B9 &gt;= TP_E1Q.H24</t>
  </si>
  <si>
    <t>La meilleure estimation nette des provisions techniques pour les lignes d'activités responsabilité civile générale et réassurance proportionnelle dans l'état MCR_B4A doit être supérieure ou égale à la meilleure estimation totale nette des provisions techniques pour la ligne d'activités  responsabilité civile générale dans TP_E1Q</t>
  </si>
  <si>
    <t>MCR_B4A.B10 &gt;= TP_E1Q.I24</t>
  </si>
  <si>
    <t>La meilleure estimation nette des provisions techniques  pour les lignes d'activités crédit/caution et réassurance proportionnelle dans l'état MCR_B4A doit être supérieure ou égale à la meilleure estimation totale nette des provisions techniques  pour la ligne d'activités crédit/caution dans TP_E1Q</t>
  </si>
  <si>
    <t>MCR_B4A.B11 &gt;= TP_E1Q.J24</t>
  </si>
  <si>
    <t>La meilleure estimation nette des provisions techniques pour les lignes d'activités protection juridique et réassurance proportionnelle dans l'état MCR_B4A doit être supérieure ou égale à la meilleure estimation totale nette des provisions techniques pour la ligne d'activités protection juridique dans TP_E1Q</t>
  </si>
  <si>
    <t>MCR_B4A.B12 &gt;= TP_E1Q.K24</t>
  </si>
  <si>
    <t>La meilleure estimation nette des provisions techniques des lignes d'activités assistance et réassurance proportionnelle dans l'état MCR_B4A doit être supérieure ou égale à la meilleure estimation totale nette des provisions techniques pour la ligne d'activités assistance dans TP_E1Q</t>
  </si>
  <si>
    <t>MCR_B4A.B13 &gt;= TP_E1Q.L24</t>
  </si>
  <si>
    <t>La meilleure estimation nette des provisions techniques des lignes d'activités pertes pécuniaires diverses et réassurance proportionnelle dans l'état MCR_B4A doit être supérieure ou égale à la meilleure estimation totale nette des provisions techniques pour la ligne d'activités pertes pécuniaires diverses dans TP_E1Q</t>
  </si>
  <si>
    <t>MCR_B4A.B14 &gt;= TP_E1Q.N24</t>
  </si>
  <si>
    <t>La meilleure estimation nette des provisions techniques de la ligne d'activités réassurance non-proportionnelle  responsabilité civile dans l'état MCR_B4A doit être supérieure ou égale à la meilleure estimation totale nette des provisions techniques de la ligne d'activités réassurance non-proportionnelle responsabilité civile dans TP_E1Q</t>
  </si>
  <si>
    <t>MCR_B4A.B17 &gt;= TP_E1Q.M24</t>
  </si>
  <si>
    <t>La meilleure estimation nette des provisions techniques de la ligne d'activités réassurance non-proportionelle santé  dans l'état MCR_B4A doit être supérieure ou égale à la meilleure estimation totale nette des provisions techniques de la ligne d'activités réassurance non-proportionnelle santé dans TP_E1Q</t>
  </si>
  <si>
    <t>MCR_B4A.B15 &gt;= TP_E1Q.P24</t>
  </si>
  <si>
    <t>La meilleure estimation nette des provisions techniques de la ligne d'activités réassurance non-proportionnelle dommages aux biens dans l'état MCR_B4A doit être supérieure ou égale à la meilleure estimation totale nette des provisions techniques de la ligne d'activités réassurance non-proportionnelle dommages aux biens dans TP_E1Q</t>
  </si>
  <si>
    <t>MCR_B4A.B16 &gt;= TP_E1Q.O24</t>
  </si>
  <si>
    <t>La meilleure estimation nette des provisions techniques de la ligne d'activités réassurance non-proportionnelle aérien, maritime, transports dans l'état MCR_B4A doit être supérieure ou égale à la meilleure estimation totale nette des provisions techniques de la ligne d'activités réassurance non-proportionnelle aérien, maritime, transports dans TP_E1Q</t>
  </si>
  <si>
    <t>MCR_B4A-TP_F1Q</t>
  </si>
  <si>
    <t>MCR_B4A.B19 + MCR_B4A.B20 &gt;= (TP_F1Q.B1- TP_F1Q.C1)</t>
  </si>
  <si>
    <t>La somme de la meilleure estimation nette des provisions techniques assurance avec participation aux bénéfices (participations futures garanties) et de la meilleure estimation nette des provisions techniques assurance avec participation aux bénéfices (participations futures discrétionnaires) dans l'état MCR_B4A doit être supérieure ou égale à la différence entre les provisions techniques brutes calculées selon le principe de la "meilleure estimation" et les provisions techniques cédées après ajustement lié aux pertes probables (pour la ligne d'activité assurance avec participation aux bénéfices) dans l'état TP_F1Q</t>
  </si>
  <si>
    <t>MCR_B4A.B21 &gt;= (TP_F1Q.B2 - TP_F1Q.C2) + (TP_F1Q.B3 - TP_F1Q.C3)</t>
  </si>
  <si>
    <t>La meilleure estimation nette des provisions techniques des contrats en unités de compte et fonds indexés dans l'état MCR_B4A doit être supérieure ou égale à la somme des différences entre les provisions techniques brutes calculées selon le principe de la "meilleure estimation" et les provisions techniques cédées après ajustement lié aux pertes probables (pour les unités de comptes et fonds indexés) pour les contrats avec ET sans options et garanties dans l'état TP_F1Q</t>
  </si>
  <si>
    <t>MCR_B4A.B22 &gt;= (TP_F1Q.B4 - TP_F1Q.C4)+ (TP_F1Q.B5 - TP_F1Q.C5)  + (TP_F1Q.B6 - TP_F1Q.C6) + (TP_F1Q.B7 - TP_F1Q.C7)  + (TP_F1Q.B10 - TP_F1Q.C10) + (TP_F1Q.B11 - TP_F1Q.C11) + (TP_F1Q.B12 - TP_F1Q.C12) + (TP_F1Q.B13 - TP_F1Q.C13)</t>
  </si>
  <si>
    <t>La meilleure estimation nette des provisions techniques des autres engagements de (ré)assurance vie et santé similaire à la vie dans l'état MCR_B4A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 réassurance acceptée, l'assurance santé en affaires directes dont les contrats sont avec ET sans options et garanties, les rentes issues de l'assurance santé et la réassurance acceptée en santé similaire à la vie) dans l'état TP_F1Q</t>
  </si>
  <si>
    <t>BS_C1-OF_B1Q</t>
  </si>
  <si>
    <t>OF_B1Q.A20 = BS_C1.L27-OF_B1Q.B24-OF_B1Q.B25-OF_B1Q.B27-OF_B1Q.B502-OF_B1Q.A503+ BS_C1.L26</t>
  </si>
  <si>
    <t>Les fonds propres de base totaux après ajustements (solo) dans l'état OF_B1Q doivent être égaux à l'actif net dans l'état BS_C1 moins les actions détenues en propre (reconnues comme actifs dans le Bilan) moins les dividendes prévus et distributions moins les ajustements pour fonds propres restreints relatifs aux fonds cantonnés moins les fonds propres issus des états financiers qui ne devraient pas être inclus dans la réserve de réconciliation et qui ne respectent pas les critères de fonds propres de Solvabilité II moins les déductions pour participations dans des institutions financières et des établissements de crédit (solo) dans l'état OF_B1Q plus les dettes subordonnées incluses dans les fonds propres de base dans l'état BS_C1</t>
  </si>
  <si>
    <t>Capital de solvabilité requis - Risque de catastrophe en non-vie</t>
  </si>
  <si>
    <t>Risque de primes et de provisions</t>
  </si>
  <si>
    <t xml:space="preserve"> D1-D12</t>
  </si>
  <si>
    <t xml:space="preserve"> C1-C12</t>
  </si>
  <si>
    <t>E1-E12</t>
  </si>
  <si>
    <t>F1-F12</t>
  </si>
  <si>
    <t>F13=sum(F1 :F12)</t>
  </si>
  <si>
    <t>B15B</t>
  </si>
  <si>
    <t>Effet de diversification au sein du module risque de souscription en non-vie</t>
  </si>
  <si>
    <t>Risque catastrophe en non-vie</t>
  </si>
  <si>
    <t>Capital de solvabilité requis pour le risque de catastrophe en non-vie</t>
  </si>
  <si>
    <t>La valeur à indiquer dans cette cellule devrait correspondre à celle inscrite dans la cellule C21 de SCR-B3F.</t>
  </si>
  <si>
    <t>Capital de solvabilité requis total pour le risque de souscription en non-vie</t>
  </si>
  <si>
    <t xml:space="preserve">Sans préempter la structure finale du SCR, la valeur indiquer dans cette cellule devrait correspondre à celle indiquée dans la cellule A5 de l'état SCR – B2A. 
</t>
  </si>
  <si>
    <t>AA1:AA21</t>
  </si>
  <si>
    <t>AA22:AA36</t>
  </si>
  <si>
    <t>Exposition – Régions de l'EEE</t>
  </si>
  <si>
    <t>La somme des montants assurés dans chacune des 20 régions de l'EEE pour :</t>
  </si>
  <si>
    <t>·     Les lignes d'activités Assurances maritimes, aérienne et de trasport, y compris les contrats de réassurance proportionnelle, lorsque les polices couvrent le risque de tempête et que ce risque est situé dans la région indiquée</t>
  </si>
  <si>
    <t>Total pour toutes les régions avant diversification</t>
  </si>
  <si>
    <t>Exposition – Régions de l'EEE et hors EEE</t>
  </si>
  <si>
    <t>AB1:AB37</t>
  </si>
  <si>
    <t>Les 20 régions de l'EEE sont les mêmes que pour les cellules AA1 à AA20 ; les 14 régions hors EEE sont les mêmes que celles indiquées pour les cellules AA22 à AA35.</t>
  </si>
  <si>
    <t>AC1:AC21</t>
  </si>
  <si>
    <t>AD1:AD21</t>
  </si>
  <si>
    <t>Scenario A ou B – Régions de l'EEE</t>
  </si>
  <si>
    <t>Charge de capital brute</t>
  </si>
  <si>
    <t>Déterminée pour chacune des régions selon le scénario conduisant à la charge de capital la plus importante.</t>
  </si>
  <si>
    <t>AF1:AF21</t>
  </si>
  <si>
    <t>Charge de capital brute pour les autres régions avant diversification</t>
  </si>
  <si>
    <t>Charge de capital brute pour toutes les régions avant diversification</t>
  </si>
  <si>
    <t>Charge de capital brute après diversification</t>
  </si>
  <si>
    <t xml:space="preserve">Atténuation du risque estimée </t>
  </si>
  <si>
    <t>L'effet d'atténuation du risque tient compte des contrats de réassurance et des véhicules de titrisation, à l'exclusion des primes de reconstitution.</t>
  </si>
  <si>
    <t>AG1:AG37</t>
  </si>
  <si>
    <t>AH1:AH37</t>
  </si>
  <si>
    <t>Charge nette - Régions de l'EEE</t>
  </si>
  <si>
    <t>AI1:AI21</t>
  </si>
  <si>
    <t>Charge nette - Autres régions avant diversification</t>
  </si>
  <si>
    <t>Charge nette pour toutes les régions avant diversification</t>
  </si>
  <si>
    <t>Charge nette - effet de diversification</t>
  </si>
  <si>
    <t xml:space="preserve">Une estimation des primes à acquérir par l'organisme d'assurance ou de réassurance durant l'année à venir pour les 14 régions hors EEE et pour les contrats comprenant des garanties relevant des lignes d'acticités suivantes : </t>
  </si>
  <si>
    <t>·  Assurances maritimes, aériennes et de transport, y compris les contrats de réassurance proportionnelle</t>
  </si>
  <si>
    <t>République de Bulgarie</t>
  </si>
  <si>
    <t>République de Croatie</t>
  </si>
  <si>
    <t>République de Chypre</t>
  </si>
  <si>
    <t>République française (à l'exclusion de la Guadeloupe, de la Martinique, de la collectivité de Saint Martin et de la Réunion)</t>
  </si>
  <si>
    <t>République hellénique</t>
  </si>
  <si>
    <t>République de Hongrie</t>
  </si>
  <si>
    <t>République italienne ; République de Saint Marin ; Etat du Vatican</t>
  </si>
  <si>
    <t>République de Malte</t>
  </si>
  <si>
    <t>République portugaise</t>
  </si>
  <si>
    <t>Roumanie</t>
  </si>
  <si>
    <t>République slovaque</t>
  </si>
  <si>
    <t>République tchèque</t>
  </si>
  <si>
    <t>République de Slovénie</t>
  </si>
  <si>
    <t xml:space="preserve">Primes brutes, sans déduction des primes cédées dans le cadre des contrats de réassurance. Les 14 régions hors EEE sont les suivantes : </t>
  </si>
  <si>
    <t>Les sous-modules tremblement de terre, innondation et grêle doivent être remplis de la même manière que le sous-module tempête. Seuls les différences par rapport à ce sous-module sont indiquées dans le LOG.</t>
  </si>
  <si>
    <t xml:space="preserve">Les 20 régions de l'EEE sont les suivantes : </t>
  </si>
  <si>
    <t>Les régions hors EEE sont les mêmes que pour le sous-module tempêtes.</t>
  </si>
  <si>
    <t>La colonne scénario A ou B ne s'applique pas pour le sous-module tremblement de terre.</t>
  </si>
  <si>
    <t>Risque de catastrophe naturelle - Innondation</t>
  </si>
  <si>
    <t xml:space="preserve">Les lignes d'activité à prendre en compte sont les suivantes : </t>
  </si>
  <si>
    <t>·  Automobile autres, y compris les contrats de réassurance proportionnelle</t>
  </si>
  <si>
    <t>Les 14 régions de l'EEE sont les suivantes :</t>
  </si>
  <si>
    <t>La somme des montants assurés dans chacune des 14 régions de l'EEE pour :</t>
  </si>
  <si>
    <t>·     Les lignes d'activités Assurances maritimes, aérienne et de transport, y compris les contrats de réassurance proportionnelle, lorsque les polices couvrent les biens à terre en cas d'innondation et que ce risque est situé dans la région indiquée</t>
  </si>
  <si>
    <t>Les 9 régions de l'EEE à prendre en compte sont les suivantes (les régions hors EEE sont les mêmes que pour le sous-module tempête) :</t>
  </si>
  <si>
    <t>La somme des montants assurés dans chacune des  régions de l'EEE pour :</t>
  </si>
  <si>
    <t>·     Les lignes d'activités Assurances maritimes, aérienne et de transport, y compris les contrats de réassurance proportionnelle, lorsque les polices couvrent les biens à terre en cas de grêle et que ce risque est situé dans la région indiquée</t>
  </si>
  <si>
    <t>·     Les lignes d'activités Automobile autres, y compris les contrats de réassurance proportionnelle, lorsque les polices couvrent les biens à terre en cas de grêle et que ce risque est situé dans la région indiquée. Ces sommes doivent être multuplié par 5 pour la ligne d'activité Automobiles autres.</t>
  </si>
  <si>
    <t>Assurances maritimes, aérienne et transport</t>
  </si>
  <si>
    <t>Réassurance non-proportionnelle aérien, maritime et transport.</t>
  </si>
  <si>
    <t>Risque de catastrophe d'origine humaine – Aviation</t>
  </si>
  <si>
    <t>Les montant à indiquer sont la sommes des garanties par type de couverture (corps d'aviation et responsabilité civile aérienne).</t>
  </si>
  <si>
    <t>Capital de solvabilité requis brut pour le risque incendie</t>
  </si>
  <si>
    <t>·      Tous les bâtiments sont situés entièrement ou en partie dans un rayon de 200 mètres.</t>
  </si>
  <si>
    <t>Nombre de sinistres</t>
  </si>
  <si>
    <t>Primes acquises par type de garanties durant les 12 derniers mois en relation avec le risque de responsabilité civile pour les garanties suivantes :</t>
  </si>
  <si>
    <t>Les primes sont considérées brutes, sans déductions des primes cédées dans le cadre de contrats de réassurance.</t>
  </si>
  <si>
    <t>Primes acquises dans les 12 derniers mois</t>
  </si>
  <si>
    <t>LA3=LA1 x LA2
LB3=LB1 x LB2</t>
  </si>
  <si>
    <t xml:space="preserve">Estimation des primes brutes  à acquérir durant l'année à venir pour les contrats couvrants les groupes de garanties suivants : </t>
  </si>
  <si>
    <t>1.       Engagements d'assurance et de réassurance compris dans les lignes d'activité Assurances maritimes, aérienne et transport, y compris les engagements de réassurance proportionnelle, autres que Maritime et Aviation.</t>
  </si>
  <si>
    <t>2.       Les engagement de réassurance compris dans la ligne d'activité Réassurance maritime, aérienne et de transport non-proportionnelle, autres que la réassurance Maritime et Aviation;</t>
  </si>
  <si>
    <t>3.       Engagements d'assurance et de réassurance compris dans la ligne d'activité Pertes financières diverses, y compris les engagements de réassurance proportionnelle ;</t>
  </si>
  <si>
    <t>4.       Les engagements de réassurance compris dans la ligne d'activité Réassurance dommages autre que responsabilité civile générale ;</t>
  </si>
  <si>
    <t>Les primes sont brutes de réassurance.</t>
  </si>
  <si>
    <t>Risque de catastrophe d'origine humaine – Autres riques catastrophe en non-vie</t>
  </si>
  <si>
    <t xml:space="preserve">Toutes les personnes assurées qui résident dans chacun des pays suivants : </t>
  </si>
  <si>
    <t>Risque de catastrophe en Santé - Risque d'accident majeur</t>
  </si>
  <si>
    <t>République d'Estonie</t>
  </si>
  <si>
    <t>République de Finlande</t>
  </si>
  <si>
    <t>République française</t>
  </si>
  <si>
    <t>République italienne</t>
  </si>
  <si>
    <t>République de Lettonie</t>
  </si>
  <si>
    <t>République de Lituanie</t>
  </si>
  <si>
    <t>Royaume d'Espagne</t>
  </si>
  <si>
    <t>Confédération Suisse</t>
  </si>
  <si>
    <t xml:space="preserve">Et qui sont couverts contre les types d'évènements suivants : </t>
  </si>
  <si>
    <t>1.       Décès accidentel;</t>
  </si>
  <si>
    <t>2.       Invalidité permanente dont la cause est un accident;</t>
  </si>
  <si>
    <t>3.       Invalidité durant 10 ans dont la cause est un accident;</t>
  </si>
  <si>
    <t>4.       Invalidité durant 12 mois dont la cause est un accident ;</t>
  </si>
  <si>
    <t>5.       Soins médicaux dû à un accident.</t>
  </si>
  <si>
    <t>Valeur totale des garanties par type d'évènement</t>
  </si>
  <si>
    <t>NB1-NB31, ND1-ND31, NF1-NF31, NH1-NH31, NJ1-NJ31</t>
  </si>
  <si>
    <t>Risque d'accident majeur</t>
  </si>
  <si>
    <t>Lorsque le montant des prestations garanties dépendent de la nature ou de la gravité d'une blessure résultant des évènements 1 à 5 listés ci-dessus, la valeur des prestations garanties devrait être calculée à partir des prestations maximales prévues par les contrats pour ce type d'évènement.</t>
  </si>
  <si>
    <t>Pour les engagements de frais de soins, la valeur des prestations garanties devrait être calculée à partir d'une estimation des prestations payées moyennes pour les types d'évènement 1 à 5.</t>
  </si>
  <si>
    <t>Risque de catastrophe naturelle - Réassurance non-proportionnelle dommages aux biens</t>
  </si>
  <si>
    <r>
      <t xml:space="preserve">·      L'organisme est engagé envers chacune des personnes au titre d'engagement d'assurance et de réassurance pour </t>
    </r>
    <r>
      <rPr>
        <i/>
        <sz val="11"/>
        <rFont val="Verdana"/>
        <family val="2"/>
      </rPr>
      <t>worker's compensation</t>
    </r>
    <r>
      <rPr>
        <sz val="11"/>
        <rFont val="Verdana"/>
        <family val="2"/>
      </rPr>
      <t xml:space="preserve"> ou pour une assurance perte de revenus de groupe.</t>
    </r>
  </si>
  <si>
    <t>·      Les engagements envers chacune des personnes couvrent au moins l'un des évènements 1 à 5 indiqués plus bas.</t>
  </si>
  <si>
    <t>·      Les personnes assurées travaillent dans le même bâtiment, lequel est situé dans le pays considéré.</t>
  </si>
  <si>
    <t xml:space="preserve">Ces personnes sont assurés cotnre les types d'évènements suivants : </t>
  </si>
  <si>
    <t>Risque de catastrophe en Santé - Pandémie</t>
  </si>
  <si>
    <r>
      <t xml:space="preserve">Nombre de personnes assurées  couvertes par des engagement d'assurance ou de réassurance Perte de revenus autres que </t>
    </r>
    <r>
      <rPr>
        <i/>
        <sz val="11"/>
        <rFont val="Verdana"/>
        <family val="2"/>
      </rPr>
      <t>Worker's compensation</t>
    </r>
    <r>
      <rPr>
        <sz val="11"/>
        <rFont val="Verdana"/>
        <family val="2"/>
      </rPr>
      <t>.</t>
    </r>
  </si>
  <si>
    <t>Perte de revenu - Exposition totale au risque de Pandémie</t>
  </si>
  <si>
    <t>Perte de revenu - Nombre de personnes assurées - Pays</t>
  </si>
  <si>
    <t>Frais de soins - Nombre de personnes assurées - Pays</t>
  </si>
  <si>
    <t>Nombre de personnes assurées pour les pays identifiés dans les cellules NA1 à NI1, lorsque les conditions suivantes sont remplies :</t>
  </si>
  <si>
    <t>·      Les personnes assurées résident dans le pays concerné ;</t>
  </si>
  <si>
    <t>·      Les personnes assurées sont couvertes pas des garanties d'assurance ou de réassurance pour Frais de soin, autre que Worker's compensation couvrant les frais de soin en causés par une maladie infectieuse.</t>
  </si>
  <si>
    <t>Ces personnes peuvent réclamer les perstations suivantes :</t>
  </si>
  <si>
    <t>1.       Hospitalisation ;</t>
  </si>
  <si>
    <t>2.       Consultation auprès un médecin;</t>
  </si>
  <si>
    <t>3.       Prestation autre que soins médicaux formels.</t>
  </si>
  <si>
    <t>Frais de soins - Coût unitaire d'un sinistre par type de soins - Pays</t>
  </si>
  <si>
    <t>Meilleure estimation des prestations pouvant être réglées par l'organisme à une personne pour frais de soin (autre que Worker's compensation), par type de frais de soins (types 1 à 3 définis ci-dessus) en cas de Pandémie.</t>
  </si>
  <si>
    <t>Total des provisions techniques nettes de réassurance pour chaque ligne d'activité</t>
  </si>
  <si>
    <t>Total des provisions techniques nettes de réassurance, total des engagements non-vie</t>
  </si>
  <si>
    <t>Les engagements en devises étrangères doivent être convertis en devise de référence.</t>
  </si>
  <si>
    <t xml:space="preserve">B9=SUM(B1:B7)
</t>
  </si>
  <si>
    <t>B1-B7</t>
  </si>
  <si>
    <t>B10-B13</t>
  </si>
  <si>
    <t xml:space="preserve">Pour chacune des lignes d'activités indiquées
</t>
  </si>
  <si>
    <t>C1-C7</t>
  </si>
  <si>
    <t>Provisions techniques cédées après ajustement lié aux pertes probables – Total (Vie autre que Santé, UC incluses)</t>
  </si>
  <si>
    <t>Provisions techniques cédées après ajustement lié aux pertes probables - Vie y compris UC, hors santé)</t>
  </si>
  <si>
    <t>C10-C13</t>
  </si>
  <si>
    <t>Marge de risque - Vie y compris U.C., hors santé</t>
  </si>
  <si>
    <t xml:space="preserve">Telle que définie à l’article 77(3) de la directive 2009/138/EC : « La marge de risque est calculée de manière à garantir que la valeur des provisions techniques est équivalente au montant que les entreprises d’assurance et de réassurance demanderaient pour reprendre et honorer les engagements d’assurance et de réassurance » . Elle est calculée pour le portefeuille entier puis ventilée par ligne d’activité. </t>
  </si>
  <si>
    <t>Marge de risque - Total vie y compris U.C., hors santé</t>
  </si>
  <si>
    <t>E10-E13</t>
  </si>
  <si>
    <t>Marge de risque - Santé similaire à la vie</t>
  </si>
  <si>
    <t>Marge de risque - Total Santé similaire à la vie</t>
  </si>
  <si>
    <t>Provisions techniques - Total</t>
  </si>
  <si>
    <t>F1-F14</t>
  </si>
  <si>
    <t xml:space="preserve">Uniquement pour la valorisation selon les comptes sociaux. Correspond à la part des frais d'acquisition allouée aux exercices futurs. </t>
  </si>
  <si>
    <t>Actifs incorporels autres que les écarts d'acquisition.
Tout élément non monétaire sans substance physique.
Valeur nulle retenue sous Solvabilité II, sauf si les actifs incorporels peuvent faire l'objet d'une cession séparée et que organisme puisse démontrer qu'il existe une valeur de marché pour les mêmes actifs ou des actifs présentant des caractéristiques similaires.</t>
  </si>
  <si>
    <t>Fonds excédentaires (article 91 de la directive) indisponible au niveau groupe</t>
  </si>
  <si>
    <t>Pourcentage du BSCR</t>
  </si>
  <si>
    <t>Calcul du SCR notionnel en application de la formule standard</t>
  </si>
  <si>
    <t>Seul les éléments nécessitant des informations supplémentaires non contenues dans l'état ont été repris dans cette annexe. Pour rappel, un document de synthèse sur les fonds propres S2 et leur articulation avec le Bilan S2 et les fonds propres statutaires est également transmis par l'ACP dans le cadre de l'exercice de préparation 2013.</t>
  </si>
  <si>
    <t>En cas de présence de fonds cantonné(s), l'état OF B1Q est à renseigner au niveau de l'entité, mais l'ajustement prévu au titre des fonds propres non disponibles des fonds cantonnés devra être effectué (à cette fin, la valeur des fonds propres de chaque fonds cantonnés, ainsi que le SCR notionnel attaché, sera renseigné dans l'état "fonds cantonnés")</t>
  </si>
  <si>
    <t>La réserve de réconciliation représente l'écart entre l’actif net S2 ajusté  et les éléments de capital “pur” ventilés dans les postes précédents. 
L'actif net ajusté S2 correspond à l'excédent actif sur passif S2, duquel sont déduits certains éléments (actions détenues en propre, dividendes prévus, fonds propres excédentaires sur fonds cantonnés)
Voir document de synthèse transmis par l'ACP.
A12 = B12</t>
  </si>
  <si>
    <t>se référer à la présentation de synthèse des fonds propres S2, et de l'articulation avec le Bilan et les fonds propres S2</t>
  </si>
  <si>
    <t>B29</t>
  </si>
  <si>
    <t>Profits futurs sur primes futures</t>
  </si>
  <si>
    <t xml:space="preserve">
A32=A30+A31
</t>
  </si>
  <si>
    <t xml:space="preserve">La réserve de réconciliation inclut une partie de l'excès des actifs sur les passifs correspondant aux profits attendus sur les primes futures. Cette cellule représente ce montant pour l'activiténon- vie. 
A30=B30
</t>
  </si>
  <si>
    <t xml:space="preserve">La réserve de réconciliation inclut une partie de l'excès des actifs sur les passifs correspondant aux profits attendus sur les primes futures. Cette cellule représente ce montant pour l'activité vie. 
A30=B30
</t>
  </si>
  <si>
    <t xml:space="preserve">Un actif qui peut est utilisé afin de réduire la charge d'impôt sur les périodes futures.
Peut ne pas être valorisé dans les comptes sociaux, mais devrait avoir une valeur si les comptes sont établis suivant les normes IFRS.
</t>
  </si>
  <si>
    <t>Obligations d'entreprises</t>
  </si>
  <si>
    <t>Autres placements non couverts par les éléments ci-dessus.</t>
  </si>
  <si>
    <t>Titres hybrides, combinant un instrument à revenu fixe avec une série de produits dérivés. Sont exclus de cette catégorie les titres à revenu fixe des émetteurs souverains. 
Concerne des produits comprenant tout type de produits dérivés, y compris les Credit Default Swaps (CDS),  Constant Maturity Swaps (CMS), et Credit Default Options (CDO)
Correspond à la catégorie CIC n°5</t>
  </si>
  <si>
    <t>Titres dont la valeur et les paiements sont fonction d'un portefeuille d'actifs sous-jacents. Sont compris les Asset Backed Securities (ABS),  Mortgage Backed securities (MBS),  Commercial Mortgage Backed securities (CMBS), Collateralised Debt Obligations (CDO), Collateralised Loan Obligations (CLO), et Collateralised Mortgage Obligations (CMO)
Correspond à catégorie CIC n°6</t>
  </si>
  <si>
    <t xml:space="preserve">Les instruments financiers dont la valeur est basée sur les variations de prix futurs attendus des actifs sous jacents. 
Les valeurs Solvabilité II et des comptes annuels sont celles à la clôture. 
Seules les valeurs positives sont rapportées ici. Correspond aux catégories de CIC de A à F
</t>
  </si>
  <si>
    <t>Autres prêts et prêts hypothécaires</t>
  </si>
  <si>
    <t xml:space="preserve">PT santé similaires à la vie
</t>
  </si>
  <si>
    <t>PT unités de compte ou indexées</t>
  </si>
  <si>
    <t>Vie hors santé, unités de compte ou indexés</t>
  </si>
  <si>
    <t xml:space="preserve">Montants dus par les réassureurs et liés à l'activité de réassurance, autres que les provisions techniques cédées.
Le poste pourrait comprendre: les créances vis-à-vis des réassureurs relatives aux sinistres réglés aux assurés ou aux bénéficiaires, tout règlement autre que ceux liés à des événements assurés ou à des règlements de sinistres.
</t>
  </si>
  <si>
    <t>Actions propres auto-détenues (elles seraient déduites du capital social en IFRS).</t>
  </si>
  <si>
    <t>Billets et pièces en caisse  qui sont habituellement utilisés pour effectuer des paiements, et les dépôts échangeables contre des devises à vue au pair et qui sont directement utilisables pour effectuer des paiements par chèque, virement, crédit / débit direct ou tout autre moyen de paiement direct, sans pénalité ni restriction. 
Correspond aux catégories CIC n°71 et 72</t>
  </si>
  <si>
    <t>Provision techniques santé (similaire à la non-vie) : marge de risque</t>
  </si>
  <si>
    <t>Engagements nets liés au régime de retraite des salariés, si applicable selon les régimes de retraite.</t>
  </si>
  <si>
    <t>Montants (par exemple trésorerie) reçus de la part des réassureurs ou déduits par le réassureur en fonction du traité de réassurance.</t>
  </si>
  <si>
    <t xml:space="preserve">Les instruments financiers dont la valeur est basée sur les variations de prix futurs attendus des actifs sous jacents. 
Les valeurs Solvabilité II et des comptes annuels sont celles à la clôture. 
Seules les valeurs négatives sont rapportées ici. Correspond aux catégories de CIC de A à F 
</t>
  </si>
  <si>
    <t xml:space="preserve">Provisions techniques vie (hors santé) calculées comme la somme de la meillleure estimation et de la marge de risque - Brute </t>
  </si>
  <si>
    <t xml:space="preserve">Total provisions techniques vie (y.c. UC, hors santé) calculées comme la somme de la meillleure estimation et de la marge de risque - Brute </t>
  </si>
  <si>
    <t xml:space="preserve">
Pour chacune des lignes d'activités indiquées</t>
  </si>
  <si>
    <t>E1-E7</t>
  </si>
  <si>
    <t xml:space="preserve">A23=A5+A14  </t>
  </si>
  <si>
    <t xml:space="preserve">B23=B5+B14  </t>
  </si>
  <si>
    <t xml:space="preserve">C23=C5+C14  </t>
  </si>
  <si>
    <t xml:space="preserve">E23=E5+E14  </t>
  </si>
  <si>
    <t xml:space="preserve">F23=F5+F14  </t>
  </si>
  <si>
    <t xml:space="preserve">G23=G5+G14 </t>
  </si>
  <si>
    <t xml:space="preserve">H23=H5+H14 </t>
  </si>
  <si>
    <t xml:space="preserve">I23=I5+I14  </t>
  </si>
  <si>
    <t xml:space="preserve">J23=J5+J14  </t>
  </si>
  <si>
    <t xml:space="preserve">K23=K5+K14 </t>
  </si>
  <si>
    <t xml:space="preserve">L23=L5+L14  </t>
  </si>
  <si>
    <t xml:space="preserve">M23=M5+M14  </t>
  </si>
  <si>
    <t xml:space="preserve">N23=N5+N14  </t>
  </si>
  <si>
    <t xml:space="preserve">O23=O5+O14  </t>
  </si>
  <si>
    <t xml:space="preserve">P23=P5+P14  </t>
  </si>
  <si>
    <t xml:space="preserve">A24=A13+A22  </t>
  </si>
  <si>
    <t xml:space="preserve">B24=B13+B22 </t>
  </si>
  <si>
    <t xml:space="preserve">C24=C13+C22  </t>
  </si>
  <si>
    <t xml:space="preserve">D24=D13+D22  </t>
  </si>
  <si>
    <t xml:space="preserve">E24=E13+E22  </t>
  </si>
  <si>
    <t xml:space="preserve">F24=F13+F22  </t>
  </si>
  <si>
    <t xml:space="preserve">G24=G13+G22  </t>
  </si>
  <si>
    <t xml:space="preserve">H24=H13+H22  </t>
  </si>
  <si>
    <t xml:space="preserve">I24=I13+I22  </t>
  </si>
  <si>
    <t xml:space="preserve">J24=J13+J22  </t>
  </si>
  <si>
    <t xml:space="preserve">K24=K13+K22  </t>
  </si>
  <si>
    <t xml:space="preserve">L24=L13+L22  </t>
  </si>
  <si>
    <t xml:space="preserve">M24=M13+M22 </t>
  </si>
  <si>
    <t xml:space="preserve">N24=N13+N22 </t>
  </si>
  <si>
    <t xml:space="preserve">O24=O13+O22 </t>
  </si>
  <si>
    <t xml:space="preserve">P24=P13+P22 </t>
  </si>
  <si>
    <t xml:space="preserve">Q23=SUM(A23:P23)
</t>
  </si>
  <si>
    <t xml:space="preserve">Q27=SUM(A27:P27)
</t>
  </si>
  <si>
    <t xml:space="preserve">Q26=SUM(A26:P26)
</t>
  </si>
  <si>
    <t xml:space="preserve">O27=O12+O21  </t>
  </si>
  <si>
    <t xml:space="preserve">N27=N12+N21  </t>
  </si>
  <si>
    <t xml:space="preserve">M27=M12+M21  </t>
  </si>
  <si>
    <t xml:space="preserve">L27=L12+L21 </t>
  </si>
  <si>
    <t xml:space="preserve">K27=K12+K21  </t>
  </si>
  <si>
    <t xml:space="preserve">J27=J12+J21 </t>
  </si>
  <si>
    <t xml:space="preserve">I27=I12+I21  </t>
  </si>
  <si>
    <t xml:space="preserve">H27=H12+H21 </t>
  </si>
  <si>
    <t xml:space="preserve">G27=G12+G21 </t>
  </si>
  <si>
    <t xml:space="preserve">F27=F12+F21  </t>
  </si>
  <si>
    <t xml:space="preserve">E27=E12+E21  </t>
  </si>
  <si>
    <t xml:space="preserve">D27=D12+D21  </t>
  </si>
  <si>
    <t xml:space="preserve">C27=C12+C21  </t>
  </si>
  <si>
    <t xml:space="preserve">B27=B12+B21  </t>
  </si>
  <si>
    <t xml:space="preserve">A27=A12+A21  </t>
  </si>
  <si>
    <t xml:space="preserve">  Autres prêts et prêts hypothécaires</t>
  </si>
  <si>
    <t xml:space="preserve">  Prêts et prêts hypothécaires aux particuliers</t>
  </si>
  <si>
    <t>A4=A5+A6+A7B+A8E+A9+A10A+A10B+A11</t>
  </si>
  <si>
    <t>L25A=L1+L4+L6B+L7+L10+LS14+L18+L22+L13+L17+L16+L19+L20+L15A+L15B+L15C+L15D+L26+L25</t>
  </si>
  <si>
    <t>Total (Santé similaire à vie)</t>
  </si>
  <si>
    <r>
      <t>Provisions techniques cédées après ajustement lié aux pertes probables – Santé similaire</t>
    </r>
    <r>
      <rPr>
        <sz val="11"/>
        <rFont val="Verdana"/>
        <family val="2"/>
      </rPr>
      <t xml:space="preserve"> à la vie</t>
    </r>
  </si>
  <si>
    <t>Provisions techniques cédées après ajustement lié aux pertes probables – Total Santé similaire à la vie</t>
  </si>
  <si>
    <t>A1-A14</t>
  </si>
  <si>
    <t>Obligations et prêts</t>
  </si>
  <si>
    <t>titres échangeables ou autres instruments financiers ayant pour sous-jacents des prêts restructurés</t>
  </si>
  <si>
    <t xml:space="preserve">le capital requis (capacité d'absorption des pertes des provisions techniques incluses) pour une appréciation de la devise étrangère contre la monnaie locale </t>
  </si>
  <si>
    <t>Créances sur intermédiaires dues depuis plus de 3 mois</t>
  </si>
  <si>
    <t>commentaire général</t>
  </si>
  <si>
    <t>Sans préempter la structure finale du SCR, dans le cadre de cet exercice cette valeur devrait correspondre à celle indiquée dans la cellule A3 de SCR-B2A</t>
  </si>
  <si>
    <t>Sans préempter la structure finale du SCR, dans le cadre de cet exercice cette valeur devrait correspondre à celle indiquée dans la cellule B3 de SCR-B2A</t>
  </si>
  <si>
    <t>Diversification au sein du module risque de souscription en santé similaire à la Vie</t>
  </si>
  <si>
    <t>Risque de primes et de provisions en santé non similaire à la vie - Informations de base</t>
  </si>
  <si>
    <t>Frais de soin et réassurance proportionnelle</t>
  </si>
  <si>
    <r>
      <rPr>
        <i/>
        <sz val="11"/>
        <rFont val="Verdana"/>
        <family val="2"/>
      </rPr>
      <t>Worker's compensation</t>
    </r>
    <r>
      <rPr>
        <sz val="11"/>
        <rFont val="Verdana"/>
        <family val="2"/>
      </rPr>
      <t xml:space="preserve"> et réassurance proportionnelle</t>
    </r>
  </si>
  <si>
    <t>Risque de souscription en santé  non similaire à la Vie</t>
  </si>
  <si>
    <t>Risque de rachat en Santé non similaire à la Vie</t>
  </si>
  <si>
    <t xml:space="preserve">Réassurance non-proportionnelle dommage aux biens </t>
  </si>
  <si>
    <t xml:space="preserve">Réassurance non-proportionnelle responsabilité civile </t>
  </si>
  <si>
    <t>Total Risque de souscription en santé  non similaire à la Vie</t>
  </si>
  <si>
    <t>Risque de souscription en non-vie - Total</t>
  </si>
  <si>
    <t>Risque de catastrophe en santé - Sommaire</t>
  </si>
  <si>
    <t>Sans préempter de la structure finale du SCR, dans le cadre de cet exercice, cette valeur est le résultat du pourcentage appliqué au SCR de base (BSCR) indiqué dans la cellule A10 de l'état  SCR B2A.</t>
  </si>
  <si>
    <t xml:space="preserve">L’état doit être rempli par les organismes autres que les organismes mixtes qui doivent remplir à la place le MCR_B4B. 
Le calcul du MCR combine une formule linéaire avec un plancher de 25% et un plafond de 45% du SCR. Le MCR est  soumis à un plancher absolu, exprimé en euros, dépendant de l’activité de l’organisme (comme défini à l’article A 129(1)(d) de la Directive).
Pour le calcul de la formule linéaire, les primes nettes de réassurance sont les primes émises moins les primes de réassurance correspondantes.
Pour le calcul de la formule linéaire, les provisions techniques sont sans la marge de risque (seule la meilleure estimation des provisions techniques est à retenir).
</t>
  </si>
  <si>
    <t>A24=OG23</t>
  </si>
  <si>
    <t>C24=OJ23</t>
  </si>
  <si>
    <t xml:space="preserve">Elément de la formule linéaire pour la (ré)assurance non vie </t>
  </si>
  <si>
    <t xml:space="preserve">Elément de la formule linéaire pour la (ré)assurance vie </t>
  </si>
  <si>
    <t xml:space="preserve">Provisions techniques  pour les frais de soins, sans la marge de risque, après déduction des provisions techniques cédées au titre des contrats de réassurance, avec un plancher égal à zéro.  
Comprend les affaires directes et la réassurance proportionnelle acceptée.
</t>
  </si>
  <si>
    <t xml:space="preserve">Provisions techniques pour la perte de revenus, sans la marge de risque, après déduction des provisions techniques cédées au titre des contrats de réassurance, avec un plancher égal à zéro. 
Comprend les affaires directes et la réassurance proportionnelle acceptée.
</t>
  </si>
  <si>
    <r>
      <rPr>
        <i/>
        <sz val="11"/>
        <rFont val="Verdana"/>
        <family val="2"/>
      </rPr>
      <t xml:space="preserve">Workers’ compensation </t>
    </r>
    <r>
      <rPr>
        <sz val="11"/>
        <rFont val="Verdana"/>
        <family val="2"/>
      </rPr>
      <t xml:space="preserve"> -meilleure estimation nette </t>
    </r>
  </si>
  <si>
    <r>
      <rPr>
        <i/>
        <sz val="11"/>
        <rFont val="Verdana"/>
        <family val="2"/>
      </rPr>
      <t xml:space="preserve">Workers’ compensation </t>
    </r>
    <r>
      <rPr>
        <sz val="11"/>
        <rFont val="Verdana"/>
        <family val="2"/>
      </rPr>
      <t xml:space="preserve">- primes émises nettes </t>
    </r>
  </si>
  <si>
    <t xml:space="preserve">Provisions techniques pour la workers’ compensation, sans la marge de risque, après déduction des provisions techniques cédées au titre des contrats de réassurance, avec un plancher égal à zéro. 
Comprend les affaires directes et la réassurance proportionnelle acceptée.
</t>
  </si>
  <si>
    <t>Primes émises  pour la workers’ compensation au cours des 12 derniers mois, après déduction des primes des contrats de réassurance, avec un plancher égal à zéro.
Comprend les affaires directes et la réassurance proportionnelle acceptée.</t>
  </si>
  <si>
    <t>Provisions techniques de responsabilité civile automobile, sans la marge de risque, après déduction des provisions techniques cédées au titre des contrats de réassurance, avec un plancher égal à zéro. 
Comprend les affaires directes et la réassurance proportionnelle acceptée.</t>
  </si>
  <si>
    <t>Primes émises en responsabilité civile automobile au cours des 12 derniers mois, après déduction des primes des contrats de réassurance, avec un plancher égal à zéro.
Comprend les affaires directes et la réassurance proportionnelle acceptée.</t>
  </si>
  <si>
    <t xml:space="preserve">Provisions techniques pour les autres assurances automobiles, sans la marge de risque, après déduction des provisions techniques cédées au titre des contrats de réassurance, avec un plancher égal à zéro. 
Comprend les affaires directes et la réassurance proportionnelle acceptée.
</t>
  </si>
  <si>
    <t xml:space="preserve">Provisions techniques pour les assurances maritimes, aériennes et transports, sans la marge de risque, après déduction des provisions techniques cédées au titre des contrats de réassurance , avec un plancher égal à zéro. 
Comprend les affaires directes et la réassurance proportionnelle acceptée.
</t>
  </si>
  <si>
    <t>Assurances maritimes, aériennes et transports  -meilleure estimation nette</t>
  </si>
  <si>
    <t xml:space="preserve">Provisions techniques d’assurance incendie et autres dommages aux biens, sans la marge de risque, après déduction des provisions techniques cédées au titre des contrats de réassurance , avec un plancher égal à zéro. 
Comprend les affaires directes et la réassurance proportionnelle acceptée.
</t>
  </si>
  <si>
    <t xml:space="preserve">Provisions techniques pour la responsabilité civile générale, sans la marge de risque, après déduction des provisions techniques cédées au titre des contrats de réassurance, avec un plancher égal à zéro. 
Comprend les affaires directes et la réassurance proportionnelle acceptée.
</t>
  </si>
  <si>
    <t>Primes émises en responsabilité civile générale au cours des 12 derniers mois, après déduction des primes des contrats de réassurance, avec un plancher égal à zéro.
Comprend les affaires directes et la réassurance proportionnelle acceptée.</t>
  </si>
  <si>
    <t xml:space="preserve">Provisions techniques d’assurance crédit et caution, sans la marge de risque, après déduction des provisions techniques cédées au titre des contrats de réassurance, avec un plancher égal à zéro. 
Comprend les affaires directes et la réassurance proportionnelle acceptée.
</t>
  </si>
  <si>
    <t>Provisions techniques d’assurance protection juridique, sans la marge de risque, après déduction des provisions techniques cédées au titre des contrats de réassurance, avec un plancher égal à zéro. 
Comprend les affaires directes et la réassurance proportionnelle acceptée.</t>
  </si>
  <si>
    <t xml:space="preserve">Primes émises en assurance protection juridique au cours des 12 derniers mois, après déduction des primes des contrats de réassurance, avec un plancher égal à zéro. 
Comprend les affaires directes et la réassurance proportionnelle acceptée.
</t>
  </si>
  <si>
    <t>Primes émises pour l’assurance pertes pécuniaires diverses au cours des 12 derniers mois, après déductions des primes des contrats de réassurance, avec un plancher égal à zéro. 
Comprend les affaires directes et la réassurance proportionnelle acceptée.</t>
  </si>
  <si>
    <t>Provisions techniques d’assurance pertes pécuniaires diverses, sans la marge de risque après déduction des provisions techniques cédées au titre des contrats de réassurance, avec un plancher égal à zéro.  
Comprend les affaires directes et la réassurance proportionnelle acceptée.</t>
  </si>
  <si>
    <t>Provisions techniques de réassurance non-proportionnelle de responsabilité civile, sans la marge de risque après déduction des provisions techniques cédées au titre des contrats de réassurance, avec un plancher égal à zéro.</t>
  </si>
  <si>
    <t xml:space="preserve">Provisions techniques pour la réassurance non-proportionnelle de dommages aux biens, sans la marge de risque après déduction des provisions techniques cédées au titre des contrats de réassurance, avec un plancher égal à zéro.
</t>
  </si>
  <si>
    <t xml:space="preserve">Primes émises pour la réassurance non-proportionnelle de dommages aux biens au cours des 12 derniers mois, après déductions des primes des contrats de réassurance, avec un plancher égal à zéro. </t>
  </si>
  <si>
    <t>Provisions techniques pour la réassurance non-proportionnelle aérien, maritime, transports sans la marge de risque, après déduction des provisions techniques cédées au titre des contrats de réassurance , avec un plancher égal à zéro.</t>
  </si>
  <si>
    <t xml:space="preserve">Primes émises pour la réassurance non-proportionnelle aérien, maritime, transports au cours des 12 derniers mois, après déduction des primes des contrats de réassurance, avec un plancher égal à zéro. </t>
  </si>
  <si>
    <t>Provisions techniques pour la réassurance non-proportionnelle santé, sans la marge de risque après déduction des provisions techniques cédées au titre des contrats de réassurance, avec un plancher à zéro.</t>
  </si>
  <si>
    <t>Provisions techniques, sans la marge de risque, liées aux participations futures garanties de l’assurance vie avec participation aux bénéfices,  après déduction des provisions techniques cédées au titre des contrats de réassurance, avec un plancher égal à zéro.</t>
  </si>
  <si>
    <t>Provisions techniques, sans la marge de risque, liées aux participations futures discrétionnaires de l’assurance vie avec participation aux bénéfices, après déduction des provisions techniques cédées au titre des contrats de réassurance, avec un plancher égal à zéro.</t>
  </si>
  <si>
    <t xml:space="preserve">Provisions techniques, sans la marge de risque, pour les unités de compte et fonds indexés après déduction des provisions techniques cédées au titre des contrats de réassurance, avec un plancher égal à zéro.  </t>
  </si>
  <si>
    <t xml:space="preserve">Comprend les rentes issues de l’assurance non-vie
</t>
  </si>
  <si>
    <t>Provisions techniques,  sans la marge de risque, pour tous les autres engagements  de (ré)assurance vie après déduction des provisions techniques cédées au titre des contrats de réassurance , avec un plancher égal à zéro.</t>
  </si>
  <si>
    <t xml:space="preserve">Formule. Le résultat de la formule linéaire des exigences de Capital Minimum Requis (MCR) devrait être égal à la somme des composants du MCR linéaire pour la non vie et pour la vie </t>
  </si>
  <si>
    <t>A30 =max(A28,A29)</t>
  </si>
  <si>
    <t>Element de la formule linéaire pour la (ré)assurance non vie des activités non-vie. Il est calculé selon les exigences de la Directive 2009/138/EC.</t>
  </si>
  <si>
    <t>Element de la formule linéaire pour la (ré)assurance non vie des activités vie. Il est calculé selon les exigences de la Directive 2009/138/EC.</t>
  </si>
  <si>
    <t>Provisions techniques  pour les frais de soins, sans la marge de risque, après déduction des provisions techniques cédées au titre des contrats de réassurance, avec un plancher égal à zéro, pour les activités non-vie</t>
  </si>
  <si>
    <t>Provisions techniques  pour les frais de soins, sans la marge de risque, après déduction des provisions techniques cédées au titre des contrats de réassurance, avec un plancher égal à zéro, pour les activités vie</t>
  </si>
  <si>
    <t>Provisions techniques  pour la perte de revenus, sans la marge de risque, après déduction des provisions techniques cédées au titre des contrats de réassurance, avec un plancher égal à zéro, pour les activités non-vie</t>
  </si>
  <si>
    <t>Provisions techniques  pour la perte de revenus, sans la marge de risque, après déduction des provisions techniques cédées au titre des contrats de réassurance, avec un plancher égal à zéro, pour les activités vie.</t>
  </si>
  <si>
    <r>
      <t xml:space="preserve">Provisions techniques  pour la </t>
    </r>
    <r>
      <rPr>
        <i/>
        <sz val="11"/>
        <rFont val="Verdana"/>
        <family val="2"/>
      </rPr>
      <t>workers' compensation</t>
    </r>
    <r>
      <rPr>
        <sz val="11"/>
        <rFont val="Verdana"/>
        <family val="2"/>
      </rPr>
      <t>, sans la marge de risque, après déduction des provisions techniques cédées au titre des contrats de réassurance, avec un plancher égal à zéro, pour les activités non-vie</t>
    </r>
  </si>
  <si>
    <r>
      <t xml:space="preserve">Primes émises pour la </t>
    </r>
    <r>
      <rPr>
        <i/>
        <sz val="11"/>
        <rFont val="Verdana"/>
        <family val="2"/>
      </rPr>
      <t>workers' compensation</t>
    </r>
    <r>
      <rPr>
        <sz val="11"/>
        <rFont val="Verdana"/>
        <family val="2"/>
      </rPr>
      <t xml:space="preserve"> au cours des 12 derniers mois, après déduction des primes des contrats de réassurance, avec un plancher égal à zéro, pour les activités vie.
Comprend les affaires directes et la réassurance proportionnelle acceptée.</t>
    </r>
  </si>
  <si>
    <r>
      <t xml:space="preserve">Provisions techniques pour la </t>
    </r>
    <r>
      <rPr>
        <i/>
        <sz val="11"/>
        <rFont val="Verdana"/>
        <family val="2"/>
      </rPr>
      <t>workers' compensation</t>
    </r>
    <r>
      <rPr>
        <sz val="11"/>
        <rFont val="Verdana"/>
        <family val="2"/>
      </rPr>
      <t>, sans la marge de risque, après déduction des provisions techniques cédées au titre des contrats de réassurance, avec un plancher égal à zéro, pour les activités vie.</t>
    </r>
  </si>
  <si>
    <t>Provisions techniques pour la responsabilité civile automobile, sans la marge de risque, après déduction des provisions techniques cédées au titre des contrats de réassurance, avec un plancher égal à zéro, pour les activités non-vie.</t>
  </si>
  <si>
    <t>Primes émises pour la responsabilité civile automobile au cours des 12 derniers mois, après déduction des primes des contrats de réassurance, avec un plancher égal à zéro, pour les activités non-vie.
Comprend les affaires directes et la réassurance proportionnelle acceptée.</t>
  </si>
  <si>
    <t>Provisions techniques  pour la responsabilité civile automobile, sans la marge de risque, après déduction des provisions techniques cédées au titre des contrats de réassurance, avec un plancher égal à zéro, pour les activités vie.</t>
  </si>
  <si>
    <t>Provisions techniques  pour les assurances automobile autres, sans la marge de risque, après déduction des provisions techniques cédées au titre des contrats de réassurance, avec un plancher égal à zéro, pour les activités non-vie.</t>
  </si>
  <si>
    <t>Provisions techniques  pour les assurances automobile autres, sans la marge de risque, après déduction des provisions techniques cédées au titre des contrats de réassurance, avec un plancher égal à zéro, pour les activités vie.</t>
  </si>
  <si>
    <t>Provisions techniques  pour les assurances maritimes, aériennes et transports, sans la marge de risque, après déduction des provisions techniques cédées au titre des contrats de réassurance, avec un plancher égal à zéro, pour les activités non-vie.</t>
  </si>
  <si>
    <t>Provisions techniques  pour les assurances maritimes, aériennes et transports, sans la marge de risque, après déduction des provisions techniques cédées au titre des contrats de réassurance, avec un plancher égal à zéro, pour les activités vie.</t>
  </si>
  <si>
    <t>Provisions techniques  pour les assurances incendie et autres dommages aux biens, sans la marge de risque, après déduction des provisions techniques cédées au titre des contrats de réassurance, avec un plancher égal à zéro, pour les activités non-vie.</t>
  </si>
  <si>
    <t>Provisions techniques  pour les assurances incendie et autres dommages aux biens, sans la marge de risque, après déduction des provisions techniques cédées au titre des contrats de réassurance, avec un plancher égal à zéro, pour les activités vie.</t>
  </si>
  <si>
    <t>Provisions techniques  pour la responsabilité civile générale, sans la marge de risque, après déduction des provisions techniques cédées au titre des contrats de réassurance, avec un plancher égal à zéro, pour les activités non-vie.</t>
  </si>
  <si>
    <t>Provisions techniques  pour la responsabilité civile générale, sans la marge de risque, après déduction des provisions techniques cédées au titre des contrats de réassurance, avec un plancher égal à zéro, pour les activités vie.</t>
  </si>
  <si>
    <t>Provisions techniques pour le crédit - caution, sans la marge de risque, après déduction des provisions techniques cédées au titre des contrats de réassurance, avec un plancher égal à zéro, pour les activités non-vie.</t>
  </si>
  <si>
    <t>Primes émises pour le crédit - caution au cours des 12 derniers mois, après déduction des primes des contrats de réassurance, avec un plancher égal à zéro, pour les activités non-vie.
Comprend les affaires directes et la réassurance proportionnelle acceptée.</t>
  </si>
  <si>
    <t>Primes émises pour la responsabilité civile générale au cours des 12 derniers mois, après déduction des primes des contrats de réassurance, avec un plancher égal à zéro, pour les activités vie.
Comprend les affaires directes et la réassurance proportionnelle acceptée.</t>
  </si>
  <si>
    <t>Provisions techniques  pour le crédit - caution, sans la marge de risque, après déduction des provisions techniques cédées au titre des contrats de réassurance, avec un plancher égal à zéro, pour les activités vie.</t>
  </si>
  <si>
    <t>Provisions techniques  pour la protection juridique, sans la marge de risque, après déduction des provisions techniques cédées au titre des contrats de réassurance, avec un plancher égal à zéro, pour les activités non-vie.</t>
  </si>
  <si>
    <t>Provisions techniques  pour la protection juridique, sans la marge de risque, après déduction des provisions techniques cédées au titre des contrats de réassurance, avec un plancher égal à zéro, pour les activités vie.</t>
  </si>
  <si>
    <t>Provisions techniques  pour l'assurance assistance, sans la marge de risque, après déduction des provisions techniques cédées au titre des contrats de réassurance, avec un plancher égal à zéro, pour les activités non-vie.</t>
  </si>
  <si>
    <t>Provisions techniques  pour l'assurance assistance, sans la marge de risque, après déduction des provisions techniques cédées au titre des contrats de réassurance, avec un plancher égal à zéro, pour les activités vie.</t>
  </si>
  <si>
    <t>Provisions techniques  pour les pertes pécuniaires diverses, sans la marge de risque, après déduction des provisions techniques cédées au titre des contrats de réassurance, avec un plancher égal à zéro, pour les activités non-vie.</t>
  </si>
  <si>
    <t>Provisions techniques  pour les pertes pécuniaires diverses, sans la marge de risque, après déduction des provisions techniques cédées au titre des contrats de réassurance, avec un plancher égal à zéro, pour les activités vie.</t>
  </si>
  <si>
    <t>Provisions techniques  pour la réassurance non-proportionnelle responsabilité civile, sans la marge de risque, après déduction des provisions techniques cédées au titre des contrats de réassurance, avec un plancher égal à zéro, pour les activités non-vie.</t>
  </si>
  <si>
    <t>Provisions techniques  pour la réassurance non-proportionnelle responsabilité civile, sans la marge de risque, après déduction des provisions techniques cédées au titre des contrats de réassurance, avec un plancher égal à zéro, pour les activités vie.</t>
  </si>
  <si>
    <t>Provisions techniques  pour la réassurance non-proportionnelle dommages aux biens, sans la marge de risque, après déduction des provisions techniques cédées au titre des contrats de réassurance, avec un plancher égal à zéro, pour les activités non-vie.</t>
  </si>
  <si>
    <t>Provisions techniques  pour la réassurance non-proportionnelle dommages aux biens, sans la marge de risque, après déduction des provisions techniques cédées au titre des contrats de réassurance, avec un plancher égal à zéro, pour les activités vie.</t>
  </si>
  <si>
    <t>Provisions techniques  pour la réassurance non-proportionnelle aérien, maritime, transports, sans la marge de risque, après déduction des provisions techniques cédées au titre des contrats de réassurance, avec un plancher égal à zéro, pour les activités non-vie.</t>
  </si>
  <si>
    <t>Provisions techniques  pour la réassurance non-proportionnelle aérien, maritime, transports, sans la marge de risque, après déduction des provisions techniques cédées au titre des contrats de réassurance, avec un plancher égal à zéro, pour les activités vie.</t>
  </si>
  <si>
    <t>Provisions techniques  pour la réassurance non-proportionnelle santé, sans la marge de risque, après déduction des provisions techniques cédées au titre des contrats de réassurance, avec un plancher égal à zéro, pour les activités non-vie.</t>
  </si>
  <si>
    <t>Provisions techniques  pour la réassurance non-proportionnelle santé, sans la marge de risque, après déduction des provisions techniques cédées au titre des contrats de réassurance, avec un plancher égal à zéro, pour les activités vie.</t>
  </si>
  <si>
    <t>Element de la formule linéaire pour la (ré)assurance vie des activités non-vie. Il est calculé selon les exigences de la Directive 2009/138/EC.</t>
  </si>
  <si>
    <t>Element de la formule linéaire pour la (ré)assurance vie des activités vie. Il est calculé selon les exigences de la Directive 2009/138/EC.</t>
  </si>
  <si>
    <t>Il est calculé selon les exigences de la Directive 2009/138/EC.</t>
  </si>
  <si>
    <t xml:space="preserve">Défini à l’article A 129(1) de la Directive 2009/138/EC. </t>
  </si>
  <si>
    <t>Correspond à 25% du dernier SCR calculé en incluant les exigences de capital supplémentaire comme l'indique l'article 129(3) de la Directive 2009/138/EC.</t>
  </si>
  <si>
    <t>Correspond à 45% du dernier SCR calculé en incluant les exigences de capital supplémentaire comme l'indique l'article 129(3) de la Directive 2009/138/EC.</t>
  </si>
  <si>
    <t>Provisions techniques,  sans la marge de risque, liées aux participations futures discrétionnaires de l’assurance vie avec participation aux bénéfices,  après déduction des provisions techniques cédées au titre des contrats de réassurance , avec un plancher égal à zéro, pour les activités non-vie.</t>
  </si>
  <si>
    <t>Provisions techniques,  sans la marge de risque, liées aux participations futures discrétionnaires de l’assurance vie avec participation aux bénéfices,  après déduction des provisions techniques cédées au titre des contrats de réassurance , avec un plancher égal à zéro, pour les activités vie.</t>
  </si>
  <si>
    <t>Provisions techniques, sans la marge de risque, pour les unités de compte et fonds indexés après déduction des provisions techniques cédées au titre des contrats de réassurance , avec un plancher égal à zéro, pour les activités non-vie.</t>
  </si>
  <si>
    <t>Provisions techniques, sans la marge de risque, pour les unités de compte et fonds indexés après déduction des provisions techniques cédées au titre des contrats de réassurance , avec un plancher égal à zéro, pour les activités vie.</t>
  </si>
  <si>
    <t>Provisions techniques,  sans la marge de risque, pour tous les autres engagements  de (ré)assurance vie après déduction des provisions techniques cédées au titre des contrats de réassurance , avec un plancher égal à zéro, pour les activités non-vie.</t>
  </si>
  <si>
    <t>Provisions techniques,  sans la marge de risque, pour tous les autres engagements  de (ré)assurance vie après déduction des provisions techniques cédées au titre des contrats de réassurance , avec un plancher égal à zéro, pour les activités vie.</t>
  </si>
  <si>
    <t xml:space="preserve">Provisions techniques d’assistance, sans la marge de risque, après déduction des provisions techniques cédées au titre des contrats de réassurance, avec un plancher égal à zéro. 
Comprend les affaires directes et la réassurance proportionnelle acceptée.
</t>
  </si>
  <si>
    <t>Cellule avec formule</t>
  </si>
  <si>
    <t>données non applicables en regard des dispositions Solvabilité II</t>
  </si>
  <si>
    <r>
      <t xml:space="preserve">Cet état concerne l'organisme dans son intégralité.
Pour l'exercice de collecte 2013, il ne devra pas être décliné par fonds cantonnés (Ring Fenced Funds).
La « santé similaire à la non-vie » correspond aux lignes d’activité Solvabilité II suivantes :  frais de soins, pertes de revenus, et workers’ compensation  (à la fois affaires directes et réassurance proportionnelle), ainsi que la réassurance non-proportionnelle santé. 
La « santé assimilée à la vie » correspond aux lignes d’activités Solvabilité II suivantes : assurance santé, rentes issues de l’assurance santé, réassurance santé. 
</t>
    </r>
    <r>
      <rPr>
        <strike/>
        <sz val="11"/>
        <color indexed="10"/>
        <rFont val="Verdana"/>
        <family val="2"/>
      </rPr>
      <t xml:space="preserve">
</t>
    </r>
  </si>
  <si>
    <t xml:space="preserve">Les éléments du bilan sont valorisés selon les mêmes principes que les comptes sociaux.
Quand un élément  n'existe pas dans les comptes sociaux, il doit être renseigné avec une valeur nulle (sauf si la cellule est grisée).  En revanche, un élément qui existe dans les comptes sociaux mais qui se trouve présenté différemment ici devra être reclassé en suivant la répartition Solvabilité II (dans la mesure du possible).
</t>
  </si>
  <si>
    <r>
      <t>Actifs corporels et biens immobiliers détenus pour usage propre.
Correspond à la catégorie CIC 93 et 9</t>
    </r>
    <r>
      <rPr>
        <sz val="11"/>
        <rFont val="Trebuchet MS"/>
        <family val="2"/>
      </rPr>
      <t>5.</t>
    </r>
    <r>
      <rPr>
        <sz val="11"/>
        <rFont val="Verdana"/>
        <family val="2"/>
      </rPr>
      <t xml:space="preserve">
</t>
    </r>
  </si>
  <si>
    <r>
      <t>Les définitions des différents types de placements sont fournies ci-dessous au niveau de chaque type de placements. 
A4=A5+A6+A7B+A8E+A9+A10A+A10B+A11
avec leur correspondance avec la table CIC.</t>
    </r>
    <r>
      <rPr>
        <strike/>
        <sz val="11"/>
        <rFont val="Verdana"/>
        <family val="2"/>
      </rPr>
      <t xml:space="preserve">
</t>
    </r>
    <r>
      <rPr>
        <sz val="11"/>
        <rFont val="Verdana"/>
        <family val="2"/>
      </rPr>
      <t xml:space="preserve">Il convient de noter que si les définitions sont les mêmes, les actifs détenus pour les fonds en unités de compte et fonds indiciels sont présentés séparément au bilan (exclus de la cellule A4 mais couverts dans A12)   
</t>
    </r>
  </si>
  <si>
    <t xml:space="preserve">Biens immobiliers sauf ceux détenus pour usage propre (déjà pris en compte dans les cellules A3)
Correspond aux catégories CIC 91-92-94 et 99
</t>
  </si>
  <si>
    <r>
      <t>Participations telles que définies dans l'article 13(20) de la directive 2009/138/EC.</t>
    </r>
    <r>
      <rPr>
        <sz val="11"/>
        <rFont val="Verdana"/>
        <family val="2"/>
      </rPr>
      <t xml:space="preserve">
</t>
    </r>
  </si>
  <si>
    <r>
      <t>Actions représentant des parts de capital social cotées sur un marché réglementé
Les participations sont exclues.</t>
    </r>
    <r>
      <rPr>
        <strike/>
        <sz val="11"/>
        <rFont val="Verdana"/>
        <family val="2"/>
      </rPr>
      <t xml:space="preserve">
</t>
    </r>
    <r>
      <rPr>
        <sz val="11"/>
        <rFont val="Verdana"/>
        <family val="2"/>
      </rPr>
      <t>Correspond à la catégorie CIC n°3, sauf XL3 et XT3.</t>
    </r>
  </si>
  <si>
    <t xml:space="preserve">Actions représentant des parts de capital social non cotées sur un marché réglementé
Les participations sont exclues.
Correspond à la catégorie CIC n°3, XL3 et XT3.
</t>
  </si>
  <si>
    <t>Dans les cas où les provisions techniques sont calculées comme un tout, il n'y a pas de séparation entre meilleure estimation et marge de risque</t>
  </si>
  <si>
    <t>Dans le cas où les PT ne sont pas calculées comme un tout, il y a une séparation entre meilleure estimation et marge de risque.
La meilleure estimation est brute de réassurance.</t>
  </si>
  <si>
    <t>Dans le cas où les PT ne sont pas calculées comme un tout il y a une séparation entre meilleure estimation et marge de risque.</t>
  </si>
  <si>
    <t>Dans le cas où les PT ne sont pas calculées comme un tout, il y a une séparation entre meilleure estimation et marge de risque.</t>
  </si>
  <si>
    <r>
      <t xml:space="preserve">Passifs qui sont éventuels, donc hors-bilan en IFRS selon IAS 37 ou dans les comptes sociaux, mais qui sont valorisés dans le bilan Solvabilité II.
Les passifs concernés par la norme IAS 37 ne sont ni liés à l'assurance, ni à un financement, ni à une location. Ils sont, par exemple, liés à des litiges juridiques (avec une probabilité de moins de 50%).
</t>
    </r>
  </si>
  <si>
    <t>Passif d’impôt sur le résultat payable au cours de périodes futures au titre de différences temporelles imposables.
N'est pas valorisé dans les comptes sociaux des entités individuelles en normes françaises.</t>
  </si>
  <si>
    <t>Valorisation Solvabilité II : L25A=L1+L4+L6B+L7+L10+L23+L18+L22+L13+L17+L16+L19+L20+L15A+L15B+L15C+L15D+L26+L25
Valorisation dans les comptes sociaux : L25A=L1+L4+L6B+L7+L10+LS14+L18+L22+L13+L17+L16+L19+L20+L15A+L15B+L15C+L15D+L26+L25</t>
  </si>
  <si>
    <t xml:space="preserve">Applicable lorsque les flux de trésorerie liés aux engagements d’assurance peuvent être répliqués de manière fiable au moyen d’instruments financiers pour lesquels il existe une valeur de marché fiable et observable (article 77(4) de la directive 2009/138/EC).
A7=A7A+A7B+A7C
A9=A1+A3+A5+A6+A7
A14=A10+A12+A13
</t>
  </si>
  <si>
    <t xml:space="preserve">Provisions techniques Santé similaire à la Vie calculées comme la somme de la meillleure estimation et de la marge de risque - Brute </t>
  </si>
  <si>
    <t xml:space="preserve">Total provisions techniques Santé similaire à la Vie calculées comme la somme de la meillleure estimation et de la marge de risque - Brute </t>
  </si>
  <si>
    <t xml:space="preserve">Provisions techniques cédées après ajustement lié aux pertes probables, tel que défini dans l'article 81 de la Directive 2009/138/EC. Les provisions cédées au sein d'un groupe de réassurance sont incluses. A présenter pour les différentes lignes d'activités indiquées. 
</t>
  </si>
  <si>
    <t xml:space="preserve">Provisions techniques cédées après ajustement lié aux pertes probables, tel que défini dans l'article 81 de la Directive 2009/138/EC. Les provisions cédées au sein d'un groupe de réassurance sont incluses. Total Vie hors Santé, UC incluses. 
C9=SUM(C1:C7)
</t>
  </si>
  <si>
    <t>Provisions techniques cédées après ajustement lié aux pertes probables, tel que défini dans l'article 81 de la Directive 2009/138/EC. Les provisions cédées au sein d'un groupe de réassurance sont incluses. Pour les lignes d'activité indiquées.</t>
  </si>
  <si>
    <t xml:space="preserve">Information similaire à la section précédente mais concernant uniquement les provisions pour sinistres. Les provisions pour sinistres sont liées aux sinistres (signalés ou non) survenus avant ou pendant l’exercice en cours. La projection des flux de trésorerie doit comprendre toutes les indemnisations futures ainsi que les dépenses liées à la gestion de ces sinistres. </t>
  </si>
  <si>
    <t xml:space="preserve">Provisions techniques cédées après ajustement lié aux pertes probables, tel que défini dans l'article 81 de la Directive 2009/138/EC. Les provisions cédées au sein d'un groupe de réassurance sont incluses. A présenter pour les différentes lignes d'activités indiquées. </t>
  </si>
  <si>
    <t>Provisions techniques cédées après ajustement lié aux pertes probables</t>
  </si>
  <si>
    <t>Provisions de primes brutes</t>
  </si>
  <si>
    <t>La valeur de la meilleure estimation doit être calculée séparément pour les provisions de primes et les provisions de sinistres. 
La meilleure estimation doit correspondre à la valeur actualisée des flux de trésorerie futurs, qui comprennent :
- Les flux liés aux primes futures
- Les flux liés aux sinistres futurs
- Les flux liés à la gestion des sinistres
- Les flux liés à la gestion des contrats existants.</t>
  </si>
  <si>
    <t>OF-B1Q-T</t>
  </si>
  <si>
    <t xml:space="preserve">Ces éléments sont soit : 
i)  des éléments qui apparaissent dans la liste des fonds propres, mais ne se conforment pas aux critères de classifications ou aux mesures transitoires ; ou
ii)des éléments qui tendent à jouer le rôle de fonds propres et ne sont pas dans la liste des fonds propres et qui n'ont pas été approuvés par l'autorité de contrôle, et n'apparaissent pas dans le bilan comme des passifs. 
Les passifs subordonnés qui ne sont pas compatibilisés dans les fonds propres de base ne doivent pas être incluses ici, mais dans le bilan comme passifs subordonnés non reconnus comme fonds propres de base (BS - C1, L15D).
Ces éléments doivent être déduis des fonfs propres de tier 1 dans la mesure où ils ne ne sont ni des passifs au bilan ni des fonds propres de base. Dans le cas contraire, ils seraient inclus de manière incorrecte dans la réserve de réconciliation. 
</t>
  </si>
  <si>
    <t xml:space="preserve"> C50 </t>
  </si>
  <si>
    <t>D50</t>
  </si>
  <si>
    <t>E50</t>
  </si>
  <si>
    <t>D51</t>
  </si>
  <si>
    <t>Les seuils d'éligibilité sont indiqués dans les spécifications techniques.</t>
  </si>
  <si>
    <t>Correspond à l'ajustement relatif aux fonds cantonnés : pour chaque fonds cantonné, en cas de fonds propres du fonds supérieur au SCR notionnel relatif à ce fond, l'écart devra être déduit de la réserve de réconciliation. L'état "Fonds cantonnés" proposé pour l'exercice de préparation 2013 servira à cette analyse.
Se référer à la présentation de synthèse des fonds propres S2, et de l'articulation avec le Bilan et les fonds propres S2</t>
  </si>
  <si>
    <t>Profits attendus inclus dans les primes futures - Activité non-vie</t>
  </si>
  <si>
    <t>Profits attendus inclus dans les primes futures - Activité vie</t>
  </si>
  <si>
    <t>Profits attendus inclus dans les primes futures - Total</t>
  </si>
  <si>
    <t>Passifs (hors capacité d'absorption des pertes des provisions techniques)</t>
  </si>
  <si>
    <t>Les cellules doivent être remplies avec le montant des éléments soumis à chacun des différents chocs, avant et après le choc, en incluant ou non la capacité d'absorption des pertes, selon les indications données dans l'état. Les montants de capital de solvavilité nets et bruts à inscrire pour chaque risque sont le résultats de la différence entre la valeur nette des actifs (actifs - passifs) avant et après le choc (cf. formules dans les états et reprises dans le LOG).
Pour les organismes ayant des fonds cantonnés matériels, voir la notice technique complémentaire dédiée.</t>
  </si>
  <si>
    <t>Sans préempter la structure finale du SCR, dans le cadre de cet exercice, cette valeur doit être identique à celle indiquée dans la cellule A1 de l'état SCR-B2A.</t>
  </si>
  <si>
    <t>Valeur  après le choc - Capital de solvabilité requis net (incluant la capacité d'absorbtion des pertes des provisions techniques) - Risque de taux d'intérêt - choc de hausse des taux d'intérêt</t>
  </si>
  <si>
    <t>Valeur après le choc - Capital de solvabilité requis net (incluant la capacité d'absorbtion des pertes des provisions techniques) - Risque sur actions</t>
  </si>
  <si>
    <t>Valeur après le choc - Capital de solvabilité requis brut (hors capacité d'absorbtion des pertes des provisions techniques) - Risque sur actions</t>
  </si>
  <si>
    <t>Valeur initiale avant le choc - Actifs - Actions de type 1</t>
  </si>
  <si>
    <t>Valeur initiale avant le choc - Actifs - Actions de type 2</t>
  </si>
  <si>
    <t>Valeur après le choc - Actifs - Actions de type 2</t>
  </si>
  <si>
    <t>Valeur après le choc - Actifs - Actions de type 1</t>
  </si>
  <si>
    <t>Pour les organismes ayant des fonds cantonnés matériels, voir la notice technique complémentaire dédiée.</t>
  </si>
  <si>
    <t>Toutes les exposisitions de type 2 autres que les créances sur intermédiaires dues depuis plus de 3 mois</t>
  </si>
  <si>
    <t xml:space="preserve">Valeur de la perte en cas de défaut pour le risque de contrepartie de type 2 résultant de toutes les expositions de type 2 autres que les créances sur intermédiaires dues depuis plus de 3 mois. </t>
  </si>
  <si>
    <t xml:space="preserve">Valeur de la perte en cas de défaut pour le risque de contrepartie de type 2 résultant de toutes les créances sur intermédiaires dues depuis plus de 3 mois. </t>
  </si>
  <si>
    <t>Risque de cessation</t>
  </si>
  <si>
    <t>risque de hausse des taux de cessation</t>
  </si>
  <si>
    <t>risque de baisse des taux de cessation</t>
  </si>
  <si>
    <t>risque d'évènement de cessation massive</t>
  </si>
  <si>
    <t>Risque de souscription en santé similaire à la Vie - informations de base</t>
  </si>
  <si>
    <t>risque de cessation en santé similaire à la Vie</t>
  </si>
  <si>
    <t>Capital de solvablité requis total pour le risque de souscription en santé similaire à la Vie</t>
  </si>
  <si>
    <t>Réassurance non-proportionnelle en santé</t>
  </si>
  <si>
    <t>Risque de primes et de provisions total - santé non similaire à la Vie</t>
  </si>
  <si>
    <t>Risque de cessation santé non similaire à la Vie</t>
  </si>
  <si>
    <t>Diversification au sein du risque de souscription en santé non similaire à la Vie</t>
  </si>
  <si>
    <t>Valeur initiale (avant choc)</t>
  </si>
  <si>
    <t>Valeur après choc</t>
  </si>
  <si>
    <t>Passifs (capacité d'absorbtion des pertes liées aux provisions techniques incluse)</t>
  </si>
  <si>
    <t>Risque de souscription en santé total  non similaire à la Vie</t>
  </si>
  <si>
    <t>Risque de concentration - accident</t>
  </si>
  <si>
    <t>Risque de souscription en santé similaire à la Vie</t>
  </si>
  <si>
    <t>Risque de prime et de provisions en Santé non similaire à la Vie</t>
  </si>
  <si>
    <t>Valeur des actifs soumis au risque de cessation en Santé avant le choc.</t>
  </si>
  <si>
    <t>Valeur des passifs soumis au risque de cessation en Santé avant le choc.</t>
  </si>
  <si>
    <t>Valeur des actifs soumis au risque de cessation en Santé après le choc.</t>
  </si>
  <si>
    <t>Valeur des passifs soumis au risque de cessation en Santé après le choc. La valeur des passifs ne tient pas compte de la capacité d'absorption des pertes des provisions techniques.</t>
  </si>
  <si>
    <t>Effet de diversification au sein du sous-module NSLT risque de souscription en Santé (hors capacité d'absorption des pertes des provisions techniques) résultant de l'agrégation des charges de capital du risque de primes et des reserve en Santé et du risque de rachat en Santé.</t>
  </si>
  <si>
    <t>Risque de cessation en non-vie</t>
  </si>
  <si>
    <t xml:space="preserve">C15 = (A15-A15A) - (B15-B15A), C15&gt;=0. </t>
  </si>
  <si>
    <t>Valeur des actifs soumis au risque de cessation en non-vie avant le choc.</t>
  </si>
  <si>
    <t>Valeur des passifs soumis au risque de cessation en non-vie avant le choc.</t>
  </si>
  <si>
    <t>Valeur des actifs soumis au risque de cessation en non-vie après le choc.</t>
  </si>
  <si>
    <t>Valeur des passifs soumis au risque de cessation en non-vie après le choc. La valeur des passifs ne tient pas compte de la capacité d'absorption des pertes des provisions techniques.</t>
  </si>
  <si>
    <t>Effet de diversification au sein du module risque de souscription en non-vie (hors capacité d'absorption des pertes des provisions techniques) résultant de l'agrégation des charges de capital du risque de primes et des reserve et du risque de cessation.</t>
  </si>
  <si>
    <t>Total Affaissement avant diversification</t>
  </si>
  <si>
    <t>Total Affaissement après diversification</t>
  </si>
  <si>
    <t>Affaissement</t>
  </si>
  <si>
    <t>Risque de catastrophe naturelle - Affaissement</t>
  </si>
  <si>
    <t>Primes à acquérir brutes estimées</t>
  </si>
  <si>
    <t>Perte brute</t>
  </si>
  <si>
    <t>Ratio perte brute/exposition</t>
  </si>
  <si>
    <t>Dans l'état SCR-B3F, le SCR net s'entend hors capacité d'absorption des pertes des provisions techniques. Il n'inclut que les techniques d'atténuation du risque (contrats de réassurance et véhicules de titrisation).
Pour les organismes ayant des fonds cantonnés matériels, voir la notice technique complémentaire dédiée.</t>
  </si>
  <si>
    <t>SCR avec exigences de capital supplémentaires le cas échéant (calcul annuel ou dernier calcul en date)</t>
  </si>
  <si>
    <t xml:space="preserve">Plancher MCR </t>
  </si>
  <si>
    <t xml:space="preserve">MCR  combiné </t>
  </si>
  <si>
    <r>
      <t xml:space="preserve">Dernier SCR calculé (au moins, SCR annuel). </t>
    </r>
    <r>
      <rPr>
        <sz val="11"/>
        <rFont val="Verdana"/>
        <family val="2"/>
      </rPr>
      <t xml:space="preserve">
</t>
    </r>
  </si>
  <si>
    <t xml:space="preserve">SCR, y compris exigences de capital supplémentaires le cas échéant (annuel ou dernier calculé) </t>
  </si>
  <si>
    <t>SCR avec exigences de capital supplémentaires le cas échéant</t>
  </si>
  <si>
    <r>
      <t>SCR à la date de</t>
    </r>
    <r>
      <rPr>
        <i/>
        <sz val="11"/>
        <rFont val="Verdana"/>
        <family val="2"/>
      </rPr>
      <t xml:space="preserve"> reporting</t>
    </r>
    <r>
      <rPr>
        <sz val="11"/>
        <rFont val="Verdana"/>
        <family val="2"/>
      </rPr>
      <t xml:space="preserve"> y compris les exigences de capital supplémentaire le cas échéant. Il doit correspondre au montant inscrit dans l'état SCR_B2A. Pour le </t>
    </r>
    <r>
      <rPr>
        <i/>
        <sz val="11"/>
        <rFont val="Verdana"/>
        <family val="2"/>
      </rPr>
      <t xml:space="preserve">reporting </t>
    </r>
    <r>
      <rPr>
        <sz val="11"/>
        <rFont val="Verdana"/>
        <family val="2"/>
      </rPr>
      <t>trimestriel, c'est le résultat du dernier SCR calculé (incluant les exigences de capital supplémentaire également) qui doit être utilisé ici.</t>
    </r>
  </si>
  <si>
    <t xml:space="preserve">Provisions techniques,  sans la marge de risque, liées aux participations futures garanties de l’assurance vie avec participation aux bénéfices,  après déduction des provisions techniques cédées au titre des contrats de réassurance , avec un plancher égal à zéro, pour les activités non-vie.
</t>
  </si>
  <si>
    <t>Provisions techniques,  sans la marge de risque, liées aux participations futures garanties de l’assurance vie avec participation aux bénéfices,  après déduction des provisions techniques cédées au titre des contrats de réassurance , avec un plancher égal à zéro, pour les activités vie.</t>
  </si>
  <si>
    <t>Le capital sous risque représente la somme des garanties en capital des engagements d’assurance et de réassurance non-vie.</t>
  </si>
  <si>
    <t>Formule respectant les exigences de la Directive 2009/138/EC.</t>
  </si>
  <si>
    <t xml:space="preserve">Défini à l’article A 129(1) de la Directive 2009/138/EC.. </t>
  </si>
  <si>
    <t>Charge brute pour la part prise dans l'assurance sur corps du navire t</t>
  </si>
  <si>
    <t>Charge brute pour la part prise dans l'assurance de responsabilité civile maritime du navire t</t>
  </si>
  <si>
    <t>Charge brute pour la part prise dans l'assurance de la responsabilité civile en cas de pollution pétrolière due au navire t</t>
  </si>
  <si>
    <t>Charge brute pour l'enlèvement des débris</t>
  </si>
  <si>
    <t>Charge brute pour la compension des pertes d'exploitation</t>
  </si>
  <si>
    <t>Charge brute pour le couvrement du puit ou sa sécurisation</t>
  </si>
  <si>
    <t>Charge brute pour les engagements d'assurance et de réassurance de responsabilité civile</t>
  </si>
  <si>
    <t>Charge brute pour le risque d'explosion de plateforme off-shore</t>
  </si>
  <si>
    <t>Risque de catastrophe d'origine humaine - Maritime</t>
  </si>
  <si>
    <t>Charge brute pour le risque Maritime</t>
  </si>
  <si>
    <t>Charge nette pour le risque Maritime</t>
  </si>
  <si>
    <t>Charge brute pour le corps d'aéronef</t>
  </si>
  <si>
    <t>Charge brute pour la responsabilité civile aérienne</t>
  </si>
  <si>
    <t>Responsabilité civile pour mauvaise pratique professionnelle</t>
  </si>
  <si>
    <t>Responsabilité civile des dirigeants et des administrateurs</t>
  </si>
  <si>
    <t>Plafond de couverture</t>
  </si>
  <si>
    <t>Catastrophe d'origine humaine - Crédit-Caution - Risque de défaut majeur</t>
  </si>
  <si>
    <t>Pourcentage de perte en cas de défaut par scénario</t>
  </si>
  <si>
    <t>Charge nette pour le risque de défaut majeur</t>
  </si>
  <si>
    <t>Valeur total des garanties exigibles</t>
  </si>
  <si>
    <t>Coût unitaire d'un sinistre - hospitalisation</t>
  </si>
  <si>
    <t>Coût unitaire d'un sinistre - consultation auprès d'un médecin</t>
  </si>
  <si>
    <t>Coût unitaire d'un sinistre sans soins médicaux formels</t>
  </si>
  <si>
    <t>A14=A14A (comptes sociaux)</t>
  </si>
  <si>
    <t>A18 =  A14C + A17</t>
  </si>
  <si>
    <t>C15 = (A15-A15A) - (B15-B15A)</t>
  </si>
  <si>
    <t>A4= A5+A6+A7B+A8E+A9+A10A+A10B+A11 (valorisation solvabilité 2)</t>
  </si>
  <si>
    <t>A4= A5+A6+A7B+A8E+A9+A10A+A10B+A11 (comptes sociaux)</t>
  </si>
  <si>
    <t>euros</t>
  </si>
  <si>
    <t>Numéro DSS (4 chiffres)</t>
  </si>
  <si>
    <t>Nature d'activité (3)</t>
  </si>
  <si>
    <t>Forme juridique (12)</t>
  </si>
  <si>
    <t>Non applicable</t>
  </si>
  <si>
    <t>_VersionModèle</t>
  </si>
  <si>
    <t>Solvabilité II - Collecte préparatoire 2013</t>
  </si>
  <si>
    <t>__UnitésMonétaires</t>
  </si>
  <si>
    <t>milliers d'euros</t>
  </si>
  <si>
    <t>__MsgNomOrganisme</t>
  </si>
  <si>
    <t>Dénomination sociale de l'organisme</t>
  </si>
  <si>
    <t>__ListeCodes</t>
  </si>
  <si>
    <t>Code des assurances</t>
  </si>
  <si>
    <t>Livre II du code de la mutualité</t>
  </si>
  <si>
    <t>Choisir NA</t>
  </si>
  <si>
    <t>__NA</t>
  </si>
  <si>
    <t>01 - Vie</t>
  </si>
  <si>
    <t>02 - Epargne</t>
  </si>
  <si>
    <t>04 - Non-vie</t>
  </si>
  <si>
    <t>05 - Mixte</t>
  </si>
  <si>
    <t>06 - Réassureur</t>
  </si>
  <si>
    <t>07 - Tontine</t>
  </si>
  <si>
    <t>Choisir FJ</t>
  </si>
  <si>
    <t>__FJ</t>
  </si>
  <si>
    <t>01 - Nationale</t>
  </si>
  <si>
    <t>02 - Anonyme</t>
  </si>
  <si>
    <t>03 - Mutuelle avec intermédiaires</t>
  </si>
  <si>
    <t>04 - Mutuelle sans intermédiaires</t>
  </si>
  <si>
    <t>05 - Mutuelle locale ou professionnelle</t>
  </si>
  <si>
    <t>06 - Mutuelle agricole</t>
  </si>
  <si>
    <t>08 - Etrangère, hors union européenne</t>
  </si>
  <si>
    <t>09 - Tontine</t>
  </si>
  <si>
    <t>10 - Pool contrôlé</t>
  </si>
  <si>
    <t>__OuiNon</t>
  </si>
  <si>
    <t>Oui</t>
  </si>
  <si>
    <t>Non</t>
  </si>
  <si>
    <t>Table des libellés</t>
  </si>
  <si>
    <t>Destination</t>
  </si>
  <si>
    <t>CDA</t>
  </si>
  <si>
    <t>CSS</t>
  </si>
  <si>
    <t>CM</t>
  </si>
  <si>
    <t>Nature d'activité (2 chiffres)</t>
  </si>
  <si>
    <t>Forme juridique (2 chiffres)</t>
  </si>
  <si>
    <t>Numéro (4 chiffres)</t>
  </si>
  <si>
    <t>Numéro d'inscription au RNM</t>
  </si>
  <si>
    <t>Risque d'incapacité/invalidité - de morbidité en santé</t>
  </si>
  <si>
    <t>Valeur des passifs (hors capacité d'absorption des pertes des provisions techniques) après le choc</t>
  </si>
  <si>
    <t>Risque d'incapacité/invalidité - de morbidité</t>
  </si>
  <si>
    <t>Les provisions de primes se rattachent aux futurs sinistres, couverts par les contrats d’assurance et de réassurance, et entrant dans les frontières des contrats. Les projections de flux pour le calcul des provisions de primes doivent inclure les prestations, frais et primes relatifs à ces sinistres.</t>
  </si>
  <si>
    <t>Responsabilité civile de l'employeur</t>
  </si>
  <si>
    <t>Autre responsabilité civile</t>
  </si>
  <si>
    <t>Assurances maritimes, aériennes et de transports autre que Maritime et Aviation</t>
  </si>
  <si>
    <t>Réassurance non-proportionnelle maritime, aérienne et de transport autre que Marine et Aviation</t>
  </si>
  <si>
    <t>Incapacité/invalidité permanente</t>
  </si>
  <si>
    <t>3.       Incapacité/invalidité durant 10 ans dont la cause est un accident;</t>
  </si>
  <si>
    <t>4.       Incapacité/invalidité durant 12 mois dont la cause est un accident ;</t>
  </si>
  <si>
    <t>2.       Incapacité/invalidité permanente dont la cause est un accident;</t>
  </si>
  <si>
    <t>5.       Soins médicaux dues à un accident.</t>
  </si>
  <si>
    <t>Incapacité/invalidité de 10 ans</t>
  </si>
  <si>
    <t>Incapacité/invalidité de 12 mois</t>
  </si>
  <si>
    <t>Risque de catastrophe en Santé - Risque de concentration - accident</t>
  </si>
  <si>
    <t xml:space="preserve">La plus grande concentration de risque d'accident pour chacun des pays définis pour les cellules NA1 à NI1, est égale au plus grande nombre de personnes assurées lorsque les conditions suivantes sont remplies : </t>
  </si>
  <si>
    <t>Plus grande concentration  de risque d'accident</t>
  </si>
  <si>
    <t>Plus grande concentration de risque accident (nombre de personnes assurées)</t>
  </si>
  <si>
    <t>Incapacité/ invalidité permanente</t>
  </si>
  <si>
    <t>Incapacité/ invalidité de 10 ans</t>
  </si>
  <si>
    <t>Incapacité/ invalidité de 12 mois</t>
  </si>
  <si>
    <t>Total concentration de risque accident avant diversification entre pays</t>
  </si>
  <si>
    <t>Total concentration de risque accident après diversification entre pays</t>
  </si>
  <si>
    <t xml:space="preserve">Une estimation des primes à acquérir par l'organisme d'assurance ou de réassurance durant l'année à venir pour les 20 régions de l'EEE et pour les contrats comprenant des garanties relevant des lignes d'activités suivantes : </t>
  </si>
  <si>
    <t xml:space="preserve"> ·  Incendies et autres dommages aux biens, y compris les contrats de réassurance proportionnelle</t>
  </si>
  <si>
    <t>·     Les lignes d'activités incendies et autres dommages aux biens, y compris les contrats de réassurance proportionnelle, lorsque les polices couvrent le risque de tempête et que ce risque est situé dans la région indiquée</t>
  </si>
  <si>
    <t>·     Les lignes d'activités incendies et autres dommages aux biens, y compris les contrats de réassurance proportionnelle, lorsque les polices couvrent le risque d'innondation et que ce risque est situé dans la région indiquée</t>
  </si>
  <si>
    <t>·     Les lignes d'activités incendies et autres dommages aux biens, y compris les contrats de réassurance proportionnelle, lorsque les polices couvrent le risque de grêle et que ce risque est situé dans la région indiquée</t>
  </si>
  <si>
    <t xml:space="preserve">Les lignes d'activités à prendre en compte sont les suivantes : </t>
  </si>
  <si>
    <t>Centre des Etats-Unis d'Amérique</t>
  </si>
  <si>
    <t>Perte brute - Régions de l'EEE</t>
  </si>
  <si>
    <t>Perte brute, tenant compte de l'effet de diversification entre les régions.</t>
  </si>
  <si>
    <t>Ratio perte brute/exposition pour chacune des régions tel qu'indiqué dans la formule standard, en tenant compte de l'effet de diversification entre les régions.</t>
  </si>
  <si>
    <t xml:space="preserve">Retenir pour chacune des régions le scénario (A ou B) conduisant au capital de solvabilité requis le plus important (en tenant compte des techniques d'atténuation du risque propre à l'organisme pour le risque concerné : contrats de réassurance et véhicules de titrisation). Inscrire "A" ou "B" dans cette cellule. </t>
  </si>
  <si>
    <t>Montant des pertes instantanées, sans déduction des provisions techniques cédées (contrats de réassurance et véhicules de titrisations).</t>
  </si>
  <si>
    <t>Montant des pertes instantanées, en tenant compte des provisions techniques cédées (contrats de réassurance et véhicules de titrisations).</t>
  </si>
  <si>
    <t>·     Les lignes d'activités Automobile autres, y compris les contrats de réassurance proportionnelle, lorsque les polices couvrent les biens à terre en cas d'innondation et que ce risque est situé dans la région indiquée. Ces sommes doivent être multiplié par 1,5 pour la ligne d'activité Automobiles autres.</t>
  </si>
  <si>
    <t xml:space="preserve">Une estimation des primes brutes à aquérir durant l'année à venir pour les contrats comportant des garanties relevant de la ligne d'activités suivante : </t>
  </si>
  <si>
    <t>Incendies et autres dommages aux biens, y compris les contrats de réassurance proportionnelle.</t>
  </si>
  <si>
    <t>Les primes sont considérées brutes. Les primes sont prises en compte si elles proviennent de police couvrant le territoire de la République française.</t>
  </si>
  <si>
    <t>·      Les engagements entrent dans la ligne d'activité Incendies et autres dommages aux biens, y compris les engagements de réassurance proportionnels, et couvrent chacun des bâtiments pour les dommages liés aux incendies ou explosions, y compris s'ils sont le résultat d'une attaque terroriste.</t>
  </si>
  <si>
    <t xml:space="preserve">Plus importante concentration de risque Incendie couvert par l'organisme, c'est-à-dire l'ensemble de bâtiments pour lesquels les engagements  de l'organisme sont les plus importants et satisfaisant les conditions suivantes : </t>
  </si>
  <si>
    <t>Engagements d'assurance et de réassurance proportionnelle de responsabilité civile pour mauvaise pratique professionnelle autres que couvrant les travailleurs indépendants et les artisans.</t>
  </si>
  <si>
    <t>Engagements d'assurance et de réassurance proportionnelle de responsabilité civile de l'employeur</t>
  </si>
  <si>
    <t>Engagements d'assurance et de réassurance proportionnelle de responsabilité civile des dirigeants et des administrateurs</t>
  </si>
  <si>
    <t>Engagements d'assurance et de réassurance proportionnelle de responsabilité civile inclus dans les lignes d'activité Réponsabilité civile générale et non compris dans une des catégories précédentes ou suivantes.</t>
  </si>
  <si>
    <t>Plafond par type de couverture pour le risque responsabilité civile.</t>
  </si>
  <si>
    <t>Le nombre de sinistres, par type de garantie, qui est égal au plus petit nombre entier qui excède le montant calculé selon la formule standard.</t>
  </si>
  <si>
    <t>Catastrophe d'origine humaine - Crédit - Caution</t>
  </si>
  <si>
    <t>Les deux plus grandes expositions au risque de crédit-caution (la comparaison étant faite sur le perte en cas de défault nette pour chaque exposition après déduction des provisions techniques cédées (contrats de réassurance et  véhicules de titrisation).</t>
  </si>
  <si>
    <t>Pourcentage représentant la perte en cas de défaut sans déduction des provisions techniques cédées (contrats de réassurance et  véhicules de titrisation) pour chacune des deux plus grandes exposition au risque crédit-caution.</t>
  </si>
  <si>
    <t>Pourcentage de perte en cas de défaut par scénario par exposition</t>
  </si>
  <si>
    <t>Pourcentage de perte en cas de défaut par scénario (total)</t>
  </si>
  <si>
    <t>Moyenne de la perte en cas de défault des deux plus grandes expositions au risque de crédit-caution, sans déduction des provisions techniques cédées (contrats de réassurance et  véhicules de titrisation). 
LC2=LC3/LC1</t>
  </si>
  <si>
    <t>5.       Les engagements de réassurance non-proportionnelle cmpris dans la ligne d'activité Crédit-Caution.</t>
  </si>
  <si>
    <t>Personnes assurées par type de garantie - Pays</t>
  </si>
  <si>
    <t>Montant des prestations garanties ou, lorsque les polices prévoient des paiements récurrents, la meilleure estimation des paiements pour les risques indiqués ci-dessus.</t>
  </si>
  <si>
    <t>Risque de catastrophe en santé - Risque de concentration - accident</t>
  </si>
  <si>
    <t>Pour les engagements de frais de soins, la valeur des prestations garanties devrait être calculée à partir d'une estimation des prestations payées moyennes pour les types d'évènements 1 à 5.</t>
  </si>
  <si>
    <t>Montant des prestations garanties ou, lorsque les polices prévoient des paiements récurrents, la meilleure estimation des paiements en considérant que la personne est en incapacité/invalidité permanente et ne se rétablira pas.</t>
  </si>
  <si>
    <t xml:space="preserve">Montant total des dépenses effectuées lors des 12 derniers mois pour la gestion des contrats vie en unité de comptes. </t>
  </si>
  <si>
    <t>Provisions techniques vies brutes, hors marge de risque et sans déduction des provisions techniques cédées (contrats de réassurance et véhicules de tritrisation)</t>
  </si>
  <si>
    <t>Provisions techniques brutes pour les contrats en unité de comptes, hors marge de risque et sans déduction des provisions techniques cédées  (contrats de réassurance et véhicules de tritrisation)</t>
  </si>
  <si>
    <t>Provisions techniques non-vies brutes, hors marge de risque et sans déduction des provisions techniques cédées  (contrats de réassurance et véhicules de tritrisation)</t>
  </si>
  <si>
    <t>Estimation des primes brutes  à acquérir durant l'année à venir pour la ligne d'activité réassurance non-proportionnelle dommages aux biens.</t>
  </si>
  <si>
    <t>Primes brutes, sans déduction des primes cédées (contrats de réassurance et véhicules de titrisation).</t>
  </si>
  <si>
    <t>Charge nette pour le risque catastrophe</t>
  </si>
  <si>
    <t>Risque de catastrophe d'origine humaine - Marine, Collision de navire pétrolier et explosion de plateforme pétrolière</t>
  </si>
  <si>
    <t>Nombre de véhicules assurés avec des garanties supérieures à 24M€</t>
  </si>
  <si>
    <t>Nombre de véhicules assurés, y compris les contrats de réassurance proportionnelle, dont la garantie est inférieure ou égale à 24M€</t>
  </si>
  <si>
    <t>Nombre de véhicules assurés, y compris les contrats de réassurance proportionnelle, dont la garantie est supérieure à 24M€</t>
  </si>
  <si>
    <t>Montants moyens assurés par type d'évènements</t>
  </si>
  <si>
    <t>Montant de provisions techniques, hors marge pour risque, liées aux participations futures discrétionnaires, brut de réassurance. 
En cas de présence de fonds cantonnés matériels, et pour les besoins stricts de la collecte 2013, se reporter à la notice complémentaire.</t>
  </si>
  <si>
    <t>Montant de provisions techniques, hors marge pour risque, liées aux participations futures discrétionnaires, net de réassurance. 
En cas de présence de fonds cantonnés matériels, et pour les besoins stricts de la collecte 2013, se reporter à la notice complémentaire dédiée.</t>
  </si>
  <si>
    <r>
      <t>Frais de soins</t>
    </r>
    <r>
      <rPr>
        <sz val="10"/>
        <rFont val="Arial"/>
        <family val="2"/>
      </rPr>
      <t xml:space="preserve">
(1)</t>
    </r>
  </si>
  <si>
    <r>
      <t xml:space="preserve">Workers' compensation </t>
    </r>
    <r>
      <rPr>
        <sz val="11"/>
        <rFont val="Arial"/>
        <family val="2"/>
      </rPr>
      <t>(3)</t>
    </r>
  </si>
  <si>
    <t>Veuillez retourner ce fichier à l'adresse indiquée dans la notice technique envoyée par courrier</t>
  </si>
  <si>
    <t>Version du document :</t>
  </si>
  <si>
    <t>V.1</t>
  </si>
</sst>
</file>

<file path=xl/styles.xml><?xml version="1.0" encoding="utf-8"?>
<styleSheet xmlns="http://schemas.openxmlformats.org/spreadsheetml/2006/main">
  <numFmts count="14">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
    <numFmt numFmtId="165" formatCode="[$€-2]\ #,##0;[Red]\-[$€-2]\ #,##0"/>
    <numFmt numFmtId="166" formatCode="&quot;Yes&quot;;&quot;Yes&quot;;&quot;No&quot;"/>
    <numFmt numFmtId="167" formatCode="0000"/>
    <numFmt numFmtId="168" formatCode=";;&quot;Choisir&quot;"/>
    <numFmt numFmtId="169" formatCode="000\ 000\ 000"/>
  </numFmts>
  <fonts count="138">
    <font>
      <sz val="11"/>
      <color theme="1"/>
      <name val="Calibri"/>
      <family val="2"/>
    </font>
    <font>
      <sz val="11"/>
      <color indexed="8"/>
      <name val="Calibri"/>
      <family val="2"/>
    </font>
    <font>
      <strike/>
      <sz val="10"/>
      <name val="Arial"/>
      <family val="2"/>
    </font>
    <font>
      <b/>
      <strike/>
      <sz val="10"/>
      <name val="Arial"/>
      <family val="2"/>
    </font>
    <font>
      <b/>
      <sz val="12"/>
      <color indexed="8"/>
      <name val="Verdana"/>
      <family val="2"/>
    </font>
    <font>
      <b/>
      <sz val="12"/>
      <name val="Verdana"/>
      <family val="2"/>
    </font>
    <font>
      <sz val="11"/>
      <color indexed="8"/>
      <name val="Verdana"/>
      <family val="2"/>
    </font>
    <font>
      <b/>
      <sz val="11"/>
      <color indexed="8"/>
      <name val="Verdana"/>
      <family val="2"/>
    </font>
    <font>
      <b/>
      <sz val="11"/>
      <name val="Verdana"/>
      <family val="2"/>
    </font>
    <font>
      <sz val="11"/>
      <name val="Verdana"/>
      <family val="2"/>
    </font>
    <font>
      <strike/>
      <sz val="11"/>
      <name val="Verdana"/>
      <family val="2"/>
    </font>
    <font>
      <sz val="8"/>
      <name val="Verdana"/>
      <family val="2"/>
    </font>
    <font>
      <sz val="10"/>
      <name val="Verdana"/>
      <family val="2"/>
    </font>
    <font>
      <i/>
      <sz val="11"/>
      <name val="Verdana"/>
      <family val="2"/>
    </font>
    <font>
      <sz val="11"/>
      <color indexed="10"/>
      <name val="Verdana"/>
      <family val="2"/>
    </font>
    <font>
      <u val="single"/>
      <sz val="11"/>
      <name val="Verdana"/>
      <family val="2"/>
    </font>
    <font>
      <strike/>
      <sz val="11"/>
      <color indexed="10"/>
      <name val="Verdana"/>
      <family val="2"/>
    </font>
    <font>
      <b/>
      <sz val="11"/>
      <color indexed="10"/>
      <name val="Verdana"/>
      <family val="2"/>
    </font>
    <font>
      <b/>
      <strike/>
      <sz val="11"/>
      <name val="Verdana"/>
      <family val="2"/>
    </font>
    <font>
      <b/>
      <strike/>
      <sz val="11"/>
      <color indexed="10"/>
      <name val="Verdana"/>
      <family val="2"/>
    </font>
    <font>
      <vertAlign val="subscript"/>
      <sz val="11"/>
      <name val="Verdana"/>
      <family val="2"/>
    </font>
    <font>
      <sz val="11"/>
      <color indexed="30"/>
      <name val="Verdana"/>
      <family val="2"/>
    </font>
    <font>
      <b/>
      <i/>
      <sz val="11"/>
      <name val="Verdana"/>
      <family val="2"/>
    </font>
    <font>
      <sz val="12"/>
      <name val="Verdana"/>
      <family val="2"/>
    </font>
    <font>
      <b/>
      <sz val="12"/>
      <name val="Arial"/>
      <family val="2"/>
    </font>
    <font>
      <i/>
      <sz val="9"/>
      <name val="Arial"/>
      <family val="2"/>
    </font>
    <font>
      <b/>
      <sz val="10"/>
      <name val="Arial"/>
      <family val="2"/>
    </font>
    <font>
      <sz val="10"/>
      <name val="Arial"/>
      <family val="2"/>
    </font>
    <font>
      <sz val="9"/>
      <name val="Arial"/>
      <family val="2"/>
    </font>
    <font>
      <i/>
      <strike/>
      <sz val="9"/>
      <name val="Arial"/>
      <family val="2"/>
    </font>
    <font>
      <sz val="8"/>
      <name val="Arial"/>
      <family val="2"/>
    </font>
    <font>
      <sz val="12"/>
      <color indexed="8"/>
      <name val="Verdana"/>
      <family val="2"/>
    </font>
    <font>
      <i/>
      <sz val="10"/>
      <name val="Arial"/>
      <family val="2"/>
    </font>
    <font>
      <sz val="10"/>
      <color indexed="11"/>
      <name val="Arial"/>
      <family val="2"/>
    </font>
    <font>
      <strike/>
      <sz val="11"/>
      <color indexed="8"/>
      <name val="Verdana"/>
      <family val="2"/>
    </font>
    <font>
      <sz val="8"/>
      <name val="Tahoma"/>
      <family val="2"/>
    </font>
    <font>
      <b/>
      <sz val="8"/>
      <name val="Tahoma"/>
      <family val="2"/>
    </font>
    <font>
      <b/>
      <sz val="10"/>
      <name val="Verdana"/>
      <family val="2"/>
    </font>
    <font>
      <strike/>
      <sz val="10"/>
      <color indexed="10"/>
      <name val="Verdana"/>
      <family val="2"/>
    </font>
    <font>
      <b/>
      <sz val="14"/>
      <name val="Arial"/>
      <family val="2"/>
    </font>
    <font>
      <sz val="14"/>
      <name val="Verdana"/>
      <family val="2"/>
    </font>
    <font>
      <b/>
      <sz val="12"/>
      <color indexed="8"/>
      <name val="Calibri"/>
      <family val="2"/>
    </font>
    <font>
      <sz val="10"/>
      <color indexed="8"/>
      <name val="Calibri"/>
      <family val="2"/>
    </font>
    <font>
      <b/>
      <u val="single"/>
      <sz val="10"/>
      <color indexed="8"/>
      <name val="Calibri"/>
      <family val="2"/>
    </font>
    <font>
      <sz val="10"/>
      <color indexed="10"/>
      <name val="Calibri"/>
      <family val="2"/>
    </font>
    <font>
      <b/>
      <sz val="10"/>
      <color indexed="10"/>
      <name val="Calibri"/>
      <family val="2"/>
    </font>
    <font>
      <b/>
      <sz val="12"/>
      <name val="Calibri"/>
      <family val="2"/>
    </font>
    <font>
      <sz val="12"/>
      <name val="Calibri"/>
      <family val="2"/>
    </font>
    <font>
      <sz val="11"/>
      <name val="Calibri"/>
      <family val="2"/>
    </font>
    <font>
      <b/>
      <sz val="10"/>
      <color indexed="8"/>
      <name val="Calibri"/>
      <family val="2"/>
    </font>
    <font>
      <b/>
      <u val="single"/>
      <sz val="12"/>
      <color indexed="8"/>
      <name val="Calibri"/>
      <family val="2"/>
    </font>
    <font>
      <sz val="12"/>
      <color indexed="8"/>
      <name val="Calibri"/>
      <family val="2"/>
    </font>
    <font>
      <sz val="12"/>
      <color indexed="10"/>
      <name val="Calibri"/>
      <family val="2"/>
    </font>
    <font>
      <i/>
      <sz val="12"/>
      <color indexed="8"/>
      <name val="Calibri"/>
      <family val="2"/>
    </font>
    <font>
      <sz val="8"/>
      <name val="Arial Narrow"/>
      <family val="2"/>
    </font>
    <font>
      <b/>
      <sz val="8"/>
      <name val="Arial Narrow"/>
      <family val="2"/>
    </font>
    <font>
      <b/>
      <sz val="9"/>
      <color indexed="56"/>
      <name val="Arial"/>
      <family val="2"/>
    </font>
    <font>
      <sz val="6"/>
      <name val="Verdana"/>
      <family val="2"/>
    </font>
    <font>
      <b/>
      <sz val="8"/>
      <name val="Arial"/>
      <family val="2"/>
    </font>
    <font>
      <sz val="11"/>
      <name val="Trebuchet MS"/>
      <family val="2"/>
    </font>
    <font>
      <sz val="10"/>
      <color indexed="8"/>
      <name val="Arial"/>
      <family val="2"/>
    </font>
    <font>
      <u val="single"/>
      <sz val="12"/>
      <color indexed="8"/>
      <name val="Calibri"/>
      <family val="2"/>
    </font>
    <font>
      <sz val="11"/>
      <name val="Arial"/>
      <family val="2"/>
    </font>
    <font>
      <i/>
      <sz val="11"/>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1"/>
      <color indexed="8"/>
      <name val="Calibri"/>
      <family val="2"/>
    </font>
    <font>
      <b/>
      <sz val="10"/>
      <color indexed="8"/>
      <name val="Arial"/>
      <family val="2"/>
    </font>
    <font>
      <i/>
      <sz val="10"/>
      <color indexed="8"/>
      <name val="Arial"/>
      <family val="2"/>
    </font>
    <font>
      <sz val="10"/>
      <color indexed="10"/>
      <name val="Arial"/>
      <family val="2"/>
    </font>
    <font>
      <b/>
      <sz val="8"/>
      <color indexed="8"/>
      <name val="Arial"/>
      <family val="2"/>
    </font>
    <font>
      <sz val="9"/>
      <color indexed="10"/>
      <name val="Arial"/>
      <family val="2"/>
    </font>
    <font>
      <b/>
      <sz val="10"/>
      <color indexed="10"/>
      <name val="Arial"/>
      <family val="2"/>
    </font>
    <font>
      <b/>
      <sz val="12"/>
      <color indexed="8"/>
      <name val="Arial"/>
      <family val="2"/>
    </font>
    <font>
      <strike/>
      <sz val="10"/>
      <color indexed="10"/>
      <name val="Arial"/>
      <family val="2"/>
    </font>
    <font>
      <b/>
      <sz val="12"/>
      <color indexed="10"/>
      <name val="Arial"/>
      <family val="2"/>
    </font>
    <font>
      <b/>
      <i/>
      <sz val="10"/>
      <color indexed="8"/>
      <name val="Arial"/>
      <family val="2"/>
    </font>
    <font>
      <i/>
      <sz val="10"/>
      <color indexed="10"/>
      <name val="Arial"/>
      <family val="2"/>
    </font>
    <font>
      <i/>
      <sz val="11"/>
      <color indexed="8"/>
      <name val="Verdana"/>
      <family val="2"/>
    </font>
    <font>
      <b/>
      <sz val="11"/>
      <color indexed="8"/>
      <name val="Arial"/>
      <family val="2"/>
    </font>
    <font>
      <b/>
      <sz val="11"/>
      <color indexed="8"/>
      <name val="Calibri"/>
      <family val="2"/>
    </font>
    <font>
      <u val="single"/>
      <sz val="11"/>
      <color indexed="8"/>
      <name val="Calibri"/>
      <family val="2"/>
    </font>
    <font>
      <sz val="9"/>
      <color indexed="8"/>
      <name val="Arial"/>
      <family val="2"/>
    </font>
    <font>
      <sz val="8"/>
      <color indexed="8"/>
      <name val="Arial"/>
      <family val="2"/>
    </font>
    <font>
      <b/>
      <sz val="11"/>
      <color indexed="63"/>
      <name val="Calibri"/>
      <family val="2"/>
    </font>
    <font>
      <sz val="11"/>
      <color indexed="9"/>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i/>
      <sz val="11"/>
      <color theme="1"/>
      <name val="Calibri"/>
      <family val="2"/>
    </font>
    <font>
      <b/>
      <sz val="10"/>
      <color theme="1"/>
      <name val="Arial"/>
      <family val="2"/>
    </font>
    <font>
      <i/>
      <sz val="10"/>
      <color theme="1"/>
      <name val="Arial"/>
      <family val="2"/>
    </font>
    <font>
      <sz val="10"/>
      <color theme="1"/>
      <name val="Arial"/>
      <family val="2"/>
    </font>
    <font>
      <sz val="10"/>
      <color rgb="FFFF0000"/>
      <name val="Arial"/>
      <family val="2"/>
    </font>
    <font>
      <b/>
      <sz val="8"/>
      <color theme="1"/>
      <name val="Arial"/>
      <family val="2"/>
    </font>
    <font>
      <sz val="9"/>
      <color rgb="FFFF0000"/>
      <name val="Arial"/>
      <family val="2"/>
    </font>
    <font>
      <b/>
      <sz val="10"/>
      <color rgb="FFFF0000"/>
      <name val="Arial"/>
      <family val="2"/>
    </font>
    <font>
      <b/>
      <sz val="12"/>
      <color theme="1"/>
      <name val="Arial"/>
      <family val="2"/>
    </font>
    <font>
      <strike/>
      <sz val="10"/>
      <color rgb="FFFF0000"/>
      <name val="Arial"/>
      <family val="2"/>
    </font>
    <font>
      <b/>
      <sz val="12"/>
      <color rgb="FFFF0000"/>
      <name val="Arial"/>
      <family val="2"/>
    </font>
    <font>
      <b/>
      <i/>
      <sz val="10"/>
      <color theme="1"/>
      <name val="Arial"/>
      <family val="2"/>
    </font>
    <font>
      <i/>
      <sz val="10"/>
      <color rgb="FFFF0000"/>
      <name val="Arial"/>
      <family val="2"/>
    </font>
    <font>
      <sz val="11"/>
      <color theme="1"/>
      <name val="Verdana"/>
      <family val="2"/>
    </font>
    <font>
      <i/>
      <sz val="11"/>
      <color theme="1"/>
      <name val="Verdana"/>
      <family val="2"/>
    </font>
    <font>
      <b/>
      <sz val="11"/>
      <color theme="1"/>
      <name val="Arial"/>
      <family val="2"/>
    </font>
    <font>
      <b/>
      <sz val="11"/>
      <color theme="1"/>
      <name val="Calibri"/>
      <family val="2"/>
    </font>
    <font>
      <sz val="11"/>
      <color rgb="FFFF0000"/>
      <name val="Verdana"/>
      <family val="2"/>
    </font>
    <font>
      <u val="single"/>
      <sz val="11"/>
      <color theme="1"/>
      <name val="Calibri"/>
      <family val="2"/>
    </font>
    <font>
      <sz val="9"/>
      <color theme="1"/>
      <name val="Arial"/>
      <family val="2"/>
    </font>
    <font>
      <b/>
      <sz val="11"/>
      <color rgb="FFFF0000"/>
      <name val="Verdana"/>
      <family val="2"/>
    </font>
    <font>
      <sz val="12"/>
      <color theme="1"/>
      <name val="Calibri"/>
      <family val="2"/>
    </font>
    <font>
      <sz val="10"/>
      <color theme="1"/>
      <name val="Calibri"/>
      <family val="2"/>
    </font>
    <font>
      <sz val="8"/>
      <color theme="1"/>
      <name val="Arial"/>
      <family val="2"/>
    </font>
    <font>
      <b/>
      <sz val="11"/>
      <color theme="1"/>
      <name val="Verdana"/>
      <family val="2"/>
    </font>
    <font>
      <b/>
      <sz val="8"/>
      <name val="Calibri"/>
      <family val="2"/>
    </font>
  </fonts>
  <fills count="28">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
      <patternFill patternType="solid">
        <fgColor indexed="50"/>
        <bgColor indexed="64"/>
      </patternFill>
    </fill>
    <fill>
      <patternFill patternType="solid">
        <fgColor theme="0" tint="-0.3499799966812134"/>
        <bgColor indexed="64"/>
      </patternFill>
    </fill>
    <fill>
      <patternFill patternType="solid">
        <fgColor indexed="42"/>
        <bgColor indexed="64"/>
      </patternFill>
    </fill>
    <fill>
      <patternFill patternType="solid">
        <fgColor indexed="26"/>
        <bgColor indexed="64"/>
      </patternFill>
    </fill>
    <fill>
      <patternFill patternType="solid">
        <fgColor theme="1" tint="0.49998000264167786"/>
        <bgColor indexed="64"/>
      </patternFill>
    </fill>
    <fill>
      <patternFill patternType="solid">
        <fgColor indexed="2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style="thin"/>
      <top/>
      <bottom/>
    </border>
    <border>
      <left style="thin"/>
      <right/>
      <top/>
      <bottom/>
    </border>
    <border>
      <left/>
      <right/>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medium"/>
    </border>
    <border>
      <left/>
      <right style="thin"/>
      <top style="thin"/>
      <bottom/>
    </border>
    <border>
      <left/>
      <right style="thick">
        <color indexed="8"/>
      </right>
      <top/>
      <bottom/>
    </border>
    <border>
      <left style="thin"/>
      <right/>
      <top style="thin"/>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bottom style="thin"/>
    </border>
    <border>
      <left style="medium"/>
      <right style="medium"/>
      <top/>
      <bottom style="medium"/>
    </border>
    <border>
      <left style="medium"/>
      <right/>
      <top/>
      <bottom/>
    </border>
    <border>
      <left style="medium"/>
      <right style="medium"/>
      <top style="medium"/>
      <bottom style="thick"/>
    </border>
    <border>
      <left style="medium"/>
      <right style="medium"/>
      <top style="thick"/>
      <bottom style="thick"/>
    </border>
    <border>
      <left style="medium"/>
      <right style="medium"/>
      <top style="thick"/>
      <bottom style="medium"/>
    </border>
    <border>
      <left/>
      <right/>
      <top/>
      <bottom style="thin"/>
    </border>
    <border>
      <left/>
      <right style="medium"/>
      <top/>
      <bottom/>
    </border>
    <border>
      <left style="medium"/>
      <right style="medium"/>
      <top/>
      <botto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s>
  <cellStyleXfs count="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pplyNumberFormat="0" applyFill="0" applyBorder="0" applyAlignment="0" applyProtection="0"/>
    <xf numFmtId="0" fontId="99" fillId="2" borderId="1" applyNumberFormat="0" applyAlignment="0" applyProtection="0"/>
    <xf numFmtId="0" fontId="100" fillId="0" borderId="2" applyNumberFormat="0" applyFill="0" applyAlignment="0" applyProtection="0"/>
    <xf numFmtId="0" fontId="0" fillId="3" borderId="3" applyNumberFormat="0" applyFont="0" applyAlignment="0" applyProtection="0"/>
    <xf numFmtId="0" fontId="101" fillId="4" borderId="1" applyNumberFormat="0" applyAlignment="0" applyProtection="0"/>
    <xf numFmtId="0" fontId="102" fillId="5" borderId="0" applyNumberFormat="0" applyBorder="0" applyAlignment="0" applyProtection="0"/>
    <xf numFmtId="0" fontId="10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6" borderId="0" applyNumberFormat="0" applyBorder="0" applyAlignment="0" applyProtection="0"/>
    <xf numFmtId="0" fontId="1" fillId="0" borderId="0">
      <alignment/>
      <protection/>
    </xf>
    <xf numFmtId="0" fontId="1" fillId="0" borderId="0">
      <alignment/>
      <protection/>
    </xf>
    <xf numFmtId="0" fontId="30" fillId="0" borderId="0">
      <alignment/>
      <protection/>
    </xf>
    <xf numFmtId="0" fontId="27" fillId="0" borderId="0" applyProtection="0">
      <alignment/>
    </xf>
    <xf numFmtId="0" fontId="1" fillId="0" borderId="0">
      <alignment/>
      <protection/>
    </xf>
    <xf numFmtId="9" fontId="0" fillId="0" borderId="0" applyFont="0" applyFill="0" applyBorder="0" applyAlignment="0" applyProtection="0"/>
    <xf numFmtId="1" fontId="30" fillId="0" borderId="4">
      <alignment horizontal="right"/>
      <protection locked="0"/>
    </xf>
    <xf numFmtId="0" fontId="105" fillId="7" borderId="0" applyNumberFormat="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8" borderId="8" applyNumberFormat="0" applyAlignment="0" applyProtection="0"/>
  </cellStyleXfs>
  <cellXfs count="1098">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0" fontId="5" fillId="0" borderId="0" xfId="0" applyFont="1" applyFill="1" applyAlignment="1">
      <alignment horizontal="left"/>
    </xf>
    <xf numFmtId="0" fontId="9" fillId="0" borderId="0" xfId="0" applyFont="1" applyAlignment="1">
      <alignment/>
    </xf>
    <xf numFmtId="0" fontId="9" fillId="0" borderId="9" xfId="0" applyFont="1" applyFill="1" applyBorder="1" applyAlignment="1" quotePrefix="1">
      <alignment vertical="top" wrapText="1"/>
    </xf>
    <xf numFmtId="0" fontId="9" fillId="0" borderId="9" xfId="0" applyFont="1" applyBorder="1" applyAlignment="1" quotePrefix="1">
      <alignment vertical="top" wrapText="1"/>
    </xf>
    <xf numFmtId="0" fontId="6" fillId="0" borderId="0" xfId="0" applyFont="1" applyFill="1" applyAlignment="1">
      <alignment/>
    </xf>
    <xf numFmtId="0" fontId="8" fillId="0" borderId="0" xfId="0" applyFont="1" applyFill="1" applyAlignment="1">
      <alignment horizontal="left"/>
    </xf>
    <xf numFmtId="0" fontId="5" fillId="0" borderId="0" xfId="0" applyFont="1" applyFill="1" applyAlignment="1">
      <alignment vertical="center"/>
    </xf>
    <xf numFmtId="0" fontId="5" fillId="9" borderId="0" xfId="0" applyFont="1" applyFill="1" applyAlignment="1">
      <alignment horizontal="left"/>
    </xf>
    <xf numFmtId="0" fontId="9" fillId="0" borderId="9" xfId="0" applyFont="1" applyBorder="1" applyAlignment="1" quotePrefix="1">
      <alignment vertical="center" wrapText="1"/>
    </xf>
    <xf numFmtId="0" fontId="8" fillId="9" borderId="0" xfId="0" applyFont="1" applyFill="1" applyAlignment="1">
      <alignment horizontal="left"/>
    </xf>
    <xf numFmtId="0" fontId="9" fillId="0" borderId="0" xfId="0" applyFont="1" applyFill="1" applyAlignment="1">
      <alignment/>
    </xf>
    <xf numFmtId="0" fontId="8" fillId="0" borderId="0" xfId="0" applyFont="1" applyBorder="1" applyAlignment="1">
      <alignment vertical="top"/>
    </xf>
    <xf numFmtId="0" fontId="9" fillId="0" borderId="0" xfId="0" applyFont="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vertical="top"/>
    </xf>
    <xf numFmtId="0" fontId="8" fillId="0" borderId="0" xfId="0" applyFont="1" applyFill="1" applyBorder="1" applyAlignment="1">
      <alignment horizontal="left"/>
    </xf>
    <xf numFmtId="0" fontId="8" fillId="9" borderId="0" xfId="0" applyFont="1" applyFill="1" applyBorder="1" applyAlignment="1">
      <alignment/>
    </xf>
    <xf numFmtId="0" fontId="8" fillId="9" borderId="0" xfId="0" applyFont="1" applyFill="1" applyAlignment="1">
      <alignment/>
    </xf>
    <xf numFmtId="0" fontId="9" fillId="0" borderId="0" xfId="0" applyFont="1" applyBorder="1" applyAlignment="1">
      <alignment vertical="top" wrapText="1"/>
    </xf>
    <xf numFmtId="0" fontId="8" fillId="0" borderId="0" xfId="0" applyFont="1" applyBorder="1" applyAlignment="1">
      <alignmen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wrapText="1"/>
    </xf>
    <xf numFmtId="0" fontId="9" fillId="0" borderId="0" xfId="0" applyFont="1" applyBorder="1"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wrapText="1"/>
    </xf>
    <xf numFmtId="0" fontId="14" fillId="0" borderId="0" xfId="0" applyFont="1" applyFill="1" applyAlignment="1">
      <alignment/>
    </xf>
    <xf numFmtId="0" fontId="6" fillId="0" borderId="0" xfId="0" applyFont="1" applyBorder="1" applyAlignment="1">
      <alignment/>
    </xf>
    <xf numFmtId="0" fontId="9" fillId="10" borderId="9" xfId="0" applyFont="1" applyFill="1" applyBorder="1" applyAlignment="1">
      <alignment horizontal="center"/>
    </xf>
    <xf numFmtId="0" fontId="9" fillId="9" borderId="0" xfId="0" applyFont="1" applyFill="1" applyAlignment="1">
      <alignment/>
    </xf>
    <xf numFmtId="0" fontId="8" fillId="9" borderId="11" xfId="0" applyFont="1" applyFill="1" applyBorder="1" applyAlignment="1">
      <alignment horizontal="center" vertical="top" wrapText="1"/>
    </xf>
    <xf numFmtId="0" fontId="8" fillId="0" borderId="9" xfId="0" applyFont="1" applyFill="1" applyBorder="1" applyAlignment="1">
      <alignment horizontal="center" vertical="top" wrapText="1"/>
    </xf>
    <xf numFmtId="0" fontId="9" fillId="9"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9" fillId="9"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Border="1" applyAlignment="1">
      <alignment horizontal="left" indent="1"/>
    </xf>
    <xf numFmtId="0" fontId="9" fillId="0" borderId="0" xfId="0" applyFont="1" applyFill="1" applyBorder="1" applyAlignment="1">
      <alignment horizontal="left" indent="2"/>
    </xf>
    <xf numFmtId="0" fontId="9" fillId="0" borderId="0" xfId="0" applyFont="1" applyFill="1" applyBorder="1" applyAlignment="1">
      <alignment horizontal="left" wrapText="1" indent="1"/>
    </xf>
    <xf numFmtId="0" fontId="8" fillId="9" borderId="0" xfId="0" applyFont="1" applyFill="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Alignment="1">
      <alignment/>
    </xf>
    <xf numFmtId="0" fontId="9" fillId="9" borderId="0" xfId="0" applyFont="1" applyFill="1" applyAlignment="1">
      <alignment vertical="top" wrapText="1"/>
    </xf>
    <xf numFmtId="0" fontId="13" fillId="0" borderId="0" xfId="0" applyFont="1" applyAlignment="1">
      <alignment/>
    </xf>
    <xf numFmtId="0" fontId="9" fillId="0" borderId="0" xfId="0" applyFont="1" applyFill="1" applyBorder="1" applyAlignment="1">
      <alignment wrapText="1"/>
    </xf>
    <xf numFmtId="0" fontId="9" fillId="0" borderId="0" xfId="0" applyFont="1" applyAlignment="1">
      <alignment horizontal="center" wrapText="1"/>
    </xf>
    <xf numFmtId="0" fontId="6" fillId="0" borderId="0" xfId="0" applyFont="1" applyAlignment="1">
      <alignment horizontal="center"/>
    </xf>
    <xf numFmtId="0" fontId="6" fillId="0" borderId="12" xfId="0" applyFont="1" applyFill="1" applyBorder="1" applyAlignment="1">
      <alignment horizontal="left" wrapText="1"/>
    </xf>
    <xf numFmtId="0" fontId="6" fillId="0" borderId="0" xfId="0" applyFont="1" applyAlignment="1">
      <alignment horizontal="center" vertical="top" wrapText="1"/>
    </xf>
    <xf numFmtId="0" fontId="9" fillId="0" borderId="0" xfId="0" applyFont="1" applyFill="1" applyBorder="1" applyAlignment="1">
      <alignment horizontal="left" wrapText="1"/>
    </xf>
    <xf numFmtId="0" fontId="9" fillId="0" borderId="0" xfId="0" applyFont="1" applyFill="1" applyAlignment="1">
      <alignment vertical="top" wrapText="1"/>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6" fillId="9"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wrapText="1"/>
    </xf>
    <xf numFmtId="0" fontId="9" fillId="9" borderId="0" xfId="0" applyFont="1" applyFill="1" applyAlignment="1">
      <alignment horizontal="left"/>
    </xf>
    <xf numFmtId="0" fontId="8" fillId="9" borderId="0" xfId="0" applyFont="1" applyFill="1" applyAlignment="1">
      <alignment vertical="top" wrapText="1"/>
    </xf>
    <xf numFmtId="0" fontId="8" fillId="0" borderId="0" xfId="0" applyFont="1" applyFill="1" applyBorder="1" applyAlignment="1">
      <alignment horizontal="center" vertical="center" wrapText="1"/>
    </xf>
    <xf numFmtId="0" fontId="9" fillId="9" borderId="0" xfId="0" applyFont="1" applyFill="1" applyAlignment="1">
      <alignment horizontal="center"/>
    </xf>
    <xf numFmtId="0" fontId="8" fillId="9" borderId="0" xfId="0" applyFont="1" applyFill="1" applyAlignment="1">
      <alignment horizontal="center" vertical="top" wrapText="1"/>
    </xf>
    <xf numFmtId="0" fontId="9" fillId="9" borderId="0" xfId="0" applyFont="1" applyFill="1" applyBorder="1" applyAlignment="1">
      <alignment vertical="top" wrapText="1"/>
    </xf>
    <xf numFmtId="0" fontId="9" fillId="10" borderId="0" xfId="0" applyFont="1" applyFill="1" applyAlignment="1">
      <alignment/>
    </xf>
    <xf numFmtId="0" fontId="9" fillId="9" borderId="0" xfId="0" applyFont="1" applyFill="1" applyBorder="1" applyAlignment="1">
      <alignment horizontal="left" vertical="top" wrapText="1"/>
    </xf>
    <xf numFmtId="0" fontId="10" fillId="9" borderId="0" xfId="0" applyFont="1" applyFill="1" applyAlignment="1">
      <alignment horizontal="center"/>
    </xf>
    <xf numFmtId="0" fontId="9" fillId="9" borderId="0" xfId="0" applyFont="1" applyFill="1" applyBorder="1" applyAlignment="1">
      <alignment horizontal="center" vertical="top" wrapText="1"/>
    </xf>
    <xf numFmtId="0" fontId="9" fillId="9" borderId="0" xfId="0" applyFont="1" applyFill="1" applyBorder="1" applyAlignment="1">
      <alignment horizontal="left"/>
    </xf>
    <xf numFmtId="0" fontId="8" fillId="9" borderId="0" xfId="0" applyFont="1" applyFill="1" applyAlignment="1">
      <alignment vertical="top"/>
    </xf>
    <xf numFmtId="0" fontId="9" fillId="9" borderId="0" xfId="0" applyFont="1" applyFill="1" applyBorder="1" applyAlignment="1">
      <alignment/>
    </xf>
    <xf numFmtId="0" fontId="9" fillId="11" borderId="9" xfId="0" applyFont="1" applyFill="1" applyBorder="1" applyAlignment="1">
      <alignment horizontal="center" vertical="top" wrapText="1"/>
    </xf>
    <xf numFmtId="0" fontId="9" fillId="0" borderId="0" xfId="0" applyFont="1" applyFill="1" applyBorder="1" applyAlignment="1">
      <alignment horizontal="left" vertical="top" wrapText="1"/>
    </xf>
    <xf numFmtId="0" fontId="10" fillId="9" borderId="0" xfId="0" applyFont="1" applyFill="1" applyAlignment="1">
      <alignment/>
    </xf>
    <xf numFmtId="0" fontId="8" fillId="0" borderId="0" xfId="0" applyFont="1" applyAlignment="1">
      <alignment wrapText="1"/>
    </xf>
    <xf numFmtId="0" fontId="10" fillId="0" borderId="0" xfId="0" applyFont="1" applyAlignment="1">
      <alignment/>
    </xf>
    <xf numFmtId="14" fontId="9" fillId="9" borderId="0" xfId="0" applyNumberFormat="1" applyFont="1" applyFill="1" applyAlignment="1">
      <alignment horizontal="center"/>
    </xf>
    <xf numFmtId="0" fontId="9" fillId="9" borderId="0" xfId="0" applyFont="1" applyFill="1" applyAlignment="1">
      <alignment vertical="top"/>
    </xf>
    <xf numFmtId="0" fontId="9" fillId="10" borderId="0" xfId="0" applyFont="1" applyFill="1" applyAlignment="1">
      <alignment vertical="top"/>
    </xf>
    <xf numFmtId="0" fontId="10" fillId="9" borderId="0" xfId="0" applyFont="1" applyFill="1" applyBorder="1" applyAlignment="1">
      <alignment horizontal="center" vertical="top" wrapText="1"/>
    </xf>
    <xf numFmtId="0" fontId="10" fillId="9" borderId="0" xfId="0" applyFont="1" applyFill="1" applyAlignment="1">
      <alignment vertical="top"/>
    </xf>
    <xf numFmtId="0" fontId="18" fillId="9" borderId="0" xfId="0" applyFont="1" applyFill="1" applyAlignment="1">
      <alignment vertical="top"/>
    </xf>
    <xf numFmtId="0" fontId="10" fillId="9" borderId="0" xfId="0" applyFont="1" applyFill="1" applyAlignment="1">
      <alignment horizontal="center" vertical="top" wrapText="1"/>
    </xf>
    <xf numFmtId="0" fontId="8" fillId="9" borderId="0" xfId="0" applyFont="1" applyFill="1" applyBorder="1" applyAlignment="1">
      <alignment horizontal="center" vertical="top" wrapText="1"/>
    </xf>
    <xf numFmtId="0" fontId="9" fillId="9" borderId="0" xfId="0" applyFont="1" applyFill="1" applyAlignment="1">
      <alignment horizontal="center" vertical="top" wrapText="1"/>
    </xf>
    <xf numFmtId="0" fontId="9" fillId="9" borderId="9" xfId="0" applyFont="1" applyFill="1" applyBorder="1" applyAlignment="1">
      <alignment horizontal="center"/>
    </xf>
    <xf numFmtId="0" fontId="8" fillId="9"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8" fillId="12"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8" fillId="12" borderId="0" xfId="0" applyFont="1" applyFill="1" applyBorder="1" applyAlignment="1">
      <alignment horizontal="left" vertical="top"/>
    </xf>
    <xf numFmtId="0" fontId="9" fillId="9" borderId="0" xfId="0" applyFont="1" applyFill="1" applyBorder="1" applyAlignment="1">
      <alignment horizontal="left" wrapText="1"/>
    </xf>
    <xf numFmtId="0" fontId="18" fillId="12" borderId="0" xfId="0" applyFont="1" applyFill="1" applyBorder="1" applyAlignment="1">
      <alignment horizontal="left" vertical="top"/>
    </xf>
    <xf numFmtId="0" fontId="10" fillId="9" borderId="0" xfId="0" applyFont="1" applyFill="1" applyBorder="1" applyAlignment="1">
      <alignment horizontal="left"/>
    </xf>
    <xf numFmtId="0" fontId="9" fillId="12" borderId="0" xfId="0" applyFont="1" applyFill="1" applyAlignment="1">
      <alignment/>
    </xf>
    <xf numFmtId="0" fontId="17" fillId="9" borderId="0" xfId="0" applyFont="1" applyFill="1" applyAlignment="1">
      <alignment/>
    </xf>
    <xf numFmtId="0" fontId="8" fillId="0" borderId="0" xfId="0" applyFont="1" applyFill="1" applyAlignment="1">
      <alignment wrapText="1"/>
    </xf>
    <xf numFmtId="0" fontId="9" fillId="10" borderId="0" xfId="0" applyFont="1" applyFill="1" applyBorder="1" applyAlignment="1">
      <alignment/>
    </xf>
    <xf numFmtId="0" fontId="9" fillId="11" borderId="0" xfId="0" applyFont="1" applyFill="1" applyAlignment="1">
      <alignment vertical="top"/>
    </xf>
    <xf numFmtId="0" fontId="14" fillId="9" borderId="0" xfId="0" applyFont="1" applyFill="1" applyAlignment="1">
      <alignment horizontal="center"/>
    </xf>
    <xf numFmtId="0" fontId="8" fillId="0" borderId="0" xfId="0" applyFont="1" applyFill="1" applyBorder="1" applyAlignment="1">
      <alignment horizontal="center" wrapText="1"/>
    </xf>
    <xf numFmtId="0" fontId="8" fillId="9" borderId="0" xfId="0" applyFont="1" applyFill="1" applyBorder="1" applyAlignment="1">
      <alignment horizontal="left"/>
    </xf>
    <xf numFmtId="0" fontId="9" fillId="9" borderId="0" xfId="0" applyFont="1" applyFill="1" applyBorder="1" applyAlignment="1">
      <alignment horizontal="center"/>
    </xf>
    <xf numFmtId="0" fontId="8" fillId="9" borderId="0" xfId="0" applyFont="1" applyFill="1" applyBorder="1" applyAlignment="1">
      <alignment horizontal="left" wrapText="1"/>
    </xf>
    <xf numFmtId="0" fontId="9" fillId="10" borderId="0" xfId="0" applyFont="1" applyFill="1" applyBorder="1" applyAlignment="1">
      <alignment horizontal="left"/>
    </xf>
    <xf numFmtId="0" fontId="9" fillId="9" borderId="0" xfId="0" applyFont="1" applyFill="1" applyAlignment="1">
      <alignment wrapText="1"/>
    </xf>
    <xf numFmtId="0" fontId="17" fillId="0" borderId="0" xfId="0" applyFont="1" applyFill="1" applyAlignment="1">
      <alignment/>
    </xf>
    <xf numFmtId="0" fontId="9" fillId="9" borderId="0" xfId="0" applyFont="1" applyFill="1" applyAlignment="1">
      <alignment horizontal="right"/>
    </xf>
    <xf numFmtId="0" fontId="9" fillId="9" borderId="0" xfId="0" applyFont="1" applyFill="1" applyAlignment="1">
      <alignment horizontal="left" vertical="top"/>
    </xf>
    <xf numFmtId="0" fontId="8" fillId="9" borderId="0" xfId="0" applyFont="1" applyFill="1" applyBorder="1" applyAlignment="1">
      <alignment horizontal="center" wrapText="1"/>
    </xf>
    <xf numFmtId="0" fontId="9" fillId="11" borderId="0" xfId="0" applyFont="1" applyFill="1" applyAlignment="1">
      <alignment/>
    </xf>
    <xf numFmtId="0" fontId="8" fillId="0" borderId="9" xfId="0" applyFont="1" applyFill="1" applyBorder="1" applyAlignment="1">
      <alignment horizontal="center" vertical="center" wrapText="1"/>
    </xf>
    <xf numFmtId="0" fontId="13" fillId="9" borderId="0" xfId="0" applyFont="1" applyFill="1" applyBorder="1" applyAlignment="1">
      <alignment horizontal="left" indent="2"/>
    </xf>
    <xf numFmtId="0" fontId="13" fillId="0" borderId="0" xfId="0" applyFont="1" applyFill="1" applyBorder="1" applyAlignment="1">
      <alignment horizontal="left" indent="2"/>
    </xf>
    <xf numFmtId="0" fontId="13" fillId="0" borderId="0" xfId="0" applyFont="1" applyFill="1" applyBorder="1" applyAlignment="1">
      <alignment horizontal="left" indent="4"/>
    </xf>
    <xf numFmtId="0" fontId="14" fillId="0" borderId="0" xfId="0" applyFont="1" applyAlignment="1">
      <alignment/>
    </xf>
    <xf numFmtId="0" fontId="14" fillId="0" borderId="0" xfId="0" applyFont="1" applyFill="1" applyAlignment="1">
      <alignment/>
    </xf>
    <xf numFmtId="0" fontId="6" fillId="13" borderId="0" xfId="0" applyFont="1" applyFill="1" applyAlignment="1">
      <alignment/>
    </xf>
    <xf numFmtId="1" fontId="14" fillId="0" borderId="13" xfId="0" applyNumberFormat="1" applyFont="1" applyFill="1" applyBorder="1" applyAlignment="1">
      <alignment horizontal="center" vertical="top" wrapText="1"/>
    </xf>
    <xf numFmtId="0" fontId="9" fillId="11" borderId="0" xfId="0" applyFont="1" applyFill="1" applyAlignment="1">
      <alignment vertical="top" wrapText="1"/>
    </xf>
    <xf numFmtId="0" fontId="9" fillId="9" borderId="14" xfId="0" applyFont="1" applyFill="1" applyBorder="1" applyAlignment="1">
      <alignment horizontal="center"/>
    </xf>
    <xf numFmtId="0" fontId="19" fillId="9" borderId="0" xfId="0" applyFont="1" applyFill="1" applyBorder="1" applyAlignment="1">
      <alignment horizontal="center" vertical="top" wrapText="1"/>
    </xf>
    <xf numFmtId="0" fontId="8"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xf>
    <xf numFmtId="0" fontId="8" fillId="10" borderId="0" xfId="0" applyFont="1" applyFill="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horizontal="right"/>
    </xf>
    <xf numFmtId="0" fontId="6" fillId="14" borderId="0" xfId="0" applyFont="1" applyFill="1" applyAlignment="1">
      <alignment/>
    </xf>
    <xf numFmtId="0" fontId="17" fillId="0" borderId="0" xfId="0" applyFont="1" applyFill="1" applyBorder="1" applyAlignment="1">
      <alignment/>
    </xf>
    <xf numFmtId="0" fontId="9" fillId="11" borderId="0" xfId="0" applyFont="1" applyFill="1" applyBorder="1" applyAlignment="1">
      <alignment horizontal="left"/>
    </xf>
    <xf numFmtId="0" fontId="9" fillId="11" borderId="0" xfId="0" applyFont="1" applyFill="1" applyBorder="1" applyAlignment="1">
      <alignment horizontal="left" wrapText="1"/>
    </xf>
    <xf numFmtId="0" fontId="9" fillId="11" borderId="9" xfId="0" applyFont="1" applyFill="1" applyBorder="1" applyAlignment="1">
      <alignment horizontal="center" wrapText="1"/>
    </xf>
    <xf numFmtId="0" fontId="8" fillId="0" borderId="0" xfId="0" applyFont="1" applyFill="1" applyBorder="1" applyAlignment="1">
      <alignment horizontal="left" wrapText="1"/>
    </xf>
    <xf numFmtId="165" fontId="9" fillId="9" borderId="0" xfId="0" applyNumberFormat="1" applyFont="1" applyFill="1" applyBorder="1" applyAlignment="1">
      <alignment horizontal="center"/>
    </xf>
    <xf numFmtId="0" fontId="15" fillId="9" borderId="0" xfId="0" applyFont="1" applyFill="1" applyBorder="1" applyAlignment="1">
      <alignment horizontal="left"/>
    </xf>
    <xf numFmtId="0" fontId="8" fillId="0" borderId="9" xfId="0" applyFont="1" applyFill="1" applyBorder="1" applyAlignment="1">
      <alignment/>
    </xf>
    <xf numFmtId="0" fontId="9" fillId="0" borderId="9" xfId="0" applyFont="1" applyFill="1" applyBorder="1" applyAlignment="1">
      <alignment/>
    </xf>
    <xf numFmtId="0" fontId="9" fillId="9" borderId="10" xfId="0" applyFont="1" applyFill="1" applyBorder="1" applyAlignment="1">
      <alignment/>
    </xf>
    <xf numFmtId="0" fontId="8" fillId="9" borderId="9" xfId="0" applyFont="1" applyFill="1" applyBorder="1" applyAlignment="1">
      <alignment/>
    </xf>
    <xf numFmtId="0" fontId="9" fillId="9" borderId="15" xfId="0" applyFont="1" applyFill="1" applyBorder="1" applyAlignment="1">
      <alignment/>
    </xf>
    <xf numFmtId="0" fontId="9" fillId="9" borderId="9" xfId="0" applyFont="1" applyFill="1" applyBorder="1" applyAlignment="1">
      <alignment/>
    </xf>
    <xf numFmtId="0" fontId="8" fillId="9" borderId="15" xfId="0" applyFont="1" applyFill="1" applyBorder="1" applyAlignment="1">
      <alignment/>
    </xf>
    <xf numFmtId="0" fontId="8" fillId="9" borderId="16" xfId="0" applyFont="1" applyFill="1" applyBorder="1" applyAlignment="1">
      <alignment/>
    </xf>
    <xf numFmtId="0" fontId="8" fillId="0" borderId="11" xfId="0" applyFont="1" applyFill="1" applyBorder="1" applyAlignment="1">
      <alignment/>
    </xf>
    <xf numFmtId="0" fontId="9" fillId="0" borderId="17" xfId="0" applyFont="1" applyFill="1" applyBorder="1" applyAlignment="1">
      <alignment/>
    </xf>
    <xf numFmtId="0" fontId="9" fillId="9" borderId="11" xfId="0" applyFont="1" applyFill="1" applyBorder="1" applyAlignment="1">
      <alignment/>
    </xf>
    <xf numFmtId="0" fontId="9" fillId="9" borderId="17" xfId="0" applyFont="1" applyFill="1" applyBorder="1" applyAlignment="1">
      <alignment/>
    </xf>
    <xf numFmtId="0" fontId="8" fillId="9" borderId="17" xfId="0" applyFont="1" applyFill="1" applyBorder="1" applyAlignment="1">
      <alignment vertical="center"/>
    </xf>
    <xf numFmtId="0" fontId="9" fillId="9" borderId="17" xfId="0" applyFont="1" applyFill="1" applyBorder="1" applyAlignment="1">
      <alignment vertical="center"/>
    </xf>
    <xf numFmtId="0" fontId="8" fillId="0" borderId="17" xfId="0" applyFont="1" applyFill="1" applyBorder="1" applyAlignment="1">
      <alignment vertical="center"/>
    </xf>
    <xf numFmtId="0" fontId="8" fillId="9" borderId="0" xfId="0" applyFont="1" applyFill="1" applyBorder="1" applyAlignment="1">
      <alignment vertical="center"/>
    </xf>
    <xf numFmtId="0" fontId="8" fillId="0" borderId="17" xfId="0" applyFont="1" applyFill="1" applyBorder="1" applyAlignment="1">
      <alignment/>
    </xf>
    <xf numFmtId="0" fontId="8" fillId="9" borderId="17" xfId="0" applyFont="1" applyFill="1" applyBorder="1" applyAlignment="1">
      <alignment/>
    </xf>
    <xf numFmtId="0" fontId="8" fillId="0" borderId="11" xfId="0" applyFont="1" applyFill="1" applyBorder="1" applyAlignment="1">
      <alignment horizontal="center" wrapText="1"/>
    </xf>
    <xf numFmtId="0" fontId="8" fillId="0" borderId="11" xfId="0" applyFont="1" applyFill="1" applyBorder="1" applyAlignment="1">
      <alignment horizontal="center" vertical="center" wrapText="1"/>
    </xf>
    <xf numFmtId="0" fontId="9" fillId="0" borderId="11" xfId="0" applyFont="1" applyBorder="1" applyAlignment="1">
      <alignment/>
    </xf>
    <xf numFmtId="0" fontId="8" fillId="9" borderId="18" xfId="0" applyFont="1" applyFill="1" applyBorder="1" applyAlignment="1">
      <alignment vertical="center"/>
    </xf>
    <xf numFmtId="0" fontId="9" fillId="9" borderId="18" xfId="0" applyFont="1" applyFill="1" applyBorder="1" applyAlignment="1">
      <alignment/>
    </xf>
    <xf numFmtId="0" fontId="9" fillId="9" borderId="19" xfId="0" applyFont="1" applyFill="1" applyBorder="1" applyAlignment="1">
      <alignment/>
    </xf>
    <xf numFmtId="0" fontId="9" fillId="0" borderId="19" xfId="0" applyFont="1" applyBorder="1" applyAlignment="1">
      <alignment/>
    </xf>
    <xf numFmtId="0" fontId="6" fillId="9" borderId="0" xfId="0" applyFont="1" applyFill="1" applyAlignment="1">
      <alignment horizontal="center" vertical="top" wrapText="1"/>
    </xf>
    <xf numFmtId="0" fontId="14" fillId="9" borderId="0" xfId="0" applyFont="1" applyFill="1" applyAlignment="1">
      <alignment vertical="top"/>
    </xf>
    <xf numFmtId="0" fontId="19" fillId="0" borderId="0" xfId="0" applyFont="1" applyFill="1" applyBorder="1" applyAlignment="1">
      <alignment horizontal="center" vertical="top" wrapText="1"/>
    </xf>
    <xf numFmtId="0" fontId="16" fillId="9" borderId="0" xfId="0" applyFont="1" applyFill="1" applyAlignment="1">
      <alignment horizontal="center" vertical="top" wrapText="1"/>
    </xf>
    <xf numFmtId="0" fontId="10" fillId="9" borderId="0" xfId="0" applyFont="1" applyFill="1" applyBorder="1" applyAlignment="1">
      <alignment horizontal="left" vertical="top" wrapText="1"/>
    </xf>
    <xf numFmtId="0" fontId="16" fillId="9" borderId="14" xfId="0" applyFont="1" applyFill="1" applyBorder="1" applyAlignment="1">
      <alignment horizontal="center" vertical="top" wrapText="1"/>
    </xf>
    <xf numFmtId="0" fontId="6" fillId="0" borderId="0" xfId="0" applyFont="1" applyAlignment="1">
      <alignment vertical="top" wrapText="1"/>
    </xf>
    <xf numFmtId="0" fontId="8" fillId="9" borderId="20" xfId="0" applyFont="1" applyFill="1" applyBorder="1" applyAlignment="1">
      <alignment/>
    </xf>
    <xf numFmtId="0" fontId="8" fillId="9" borderId="0" xfId="0" applyFont="1" applyFill="1" applyBorder="1" applyAlignment="1">
      <alignment/>
    </xf>
    <xf numFmtId="0" fontId="10" fillId="9" borderId="0" xfId="0" applyFont="1" applyFill="1" applyAlignment="1">
      <alignment horizontal="left"/>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15" xfId="0" applyFont="1" applyBorder="1" applyAlignment="1">
      <alignment vertical="top" wrapText="1"/>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Alignment="1">
      <alignment horizontal="center" vertical="center" wrapText="1"/>
    </xf>
    <xf numFmtId="0" fontId="9" fillId="0" borderId="9"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4" xfId="0" applyFont="1" applyBorder="1" applyAlignment="1">
      <alignment horizontal="lef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8" fillId="0" borderId="0" xfId="0" applyFont="1" applyBorder="1" applyAlignment="1">
      <alignment horizontal="center" wrapText="1"/>
    </xf>
    <xf numFmtId="0" fontId="8" fillId="0" borderId="0" xfId="0" applyFont="1" applyFill="1" applyAlignment="1">
      <alignment horizontal="left"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22" fillId="0" borderId="0" xfId="0" applyFont="1" applyBorder="1" applyAlignment="1">
      <alignment vertical="top"/>
    </xf>
    <xf numFmtId="0" fontId="8" fillId="0" borderId="0" xfId="0" applyFont="1" applyBorder="1" applyAlignment="1">
      <alignment horizontal="center" vertical="center"/>
    </xf>
    <xf numFmtId="0" fontId="5" fillId="0" borderId="0" xfId="0" applyFont="1" applyAlignment="1">
      <alignment horizontal="left" vertical="center"/>
    </xf>
    <xf numFmtId="0" fontId="23" fillId="0" borderId="0" xfId="0" applyFont="1" applyBorder="1" applyAlignment="1">
      <alignment/>
    </xf>
    <xf numFmtId="0" fontId="23" fillId="0" borderId="0" xfId="0" applyFont="1" applyFill="1" applyBorder="1" applyAlignment="1">
      <alignment/>
    </xf>
    <xf numFmtId="0" fontId="23" fillId="0" borderId="0" xfId="0" applyFont="1" applyAlignment="1">
      <alignment/>
    </xf>
    <xf numFmtId="0" fontId="9" fillId="0" borderId="22" xfId="0" applyFont="1" applyBorder="1" applyAlignment="1" quotePrefix="1">
      <alignment horizontal="left" vertical="top" wrapText="1"/>
    </xf>
    <xf numFmtId="0" fontId="9" fillId="0" borderId="15" xfId="0" applyFont="1" applyBorder="1" applyAlignment="1" quotePrefix="1">
      <alignment vertical="top" wrapText="1"/>
    </xf>
    <xf numFmtId="0" fontId="9" fillId="0" borderId="9" xfId="0" applyFont="1" applyBorder="1" applyAlignment="1">
      <alignment vertical="top"/>
    </xf>
    <xf numFmtId="0" fontId="5" fillId="0" borderId="0" xfId="0" applyFont="1" applyAlignment="1">
      <alignment/>
    </xf>
    <xf numFmtId="0" fontId="8" fillId="0" borderId="14"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center" wrapText="1"/>
    </xf>
    <xf numFmtId="0" fontId="9" fillId="10" borderId="16" xfId="0" applyFont="1" applyFill="1" applyBorder="1" applyAlignment="1">
      <alignment vertical="center" wrapText="1"/>
    </xf>
    <xf numFmtId="0" fontId="9" fillId="10" borderId="9" xfId="0" applyFont="1" applyFill="1" applyBorder="1" applyAlignment="1">
      <alignment vertical="center" wrapText="1"/>
    </xf>
    <xf numFmtId="0" fontId="9" fillId="10" borderId="0" xfId="0" applyFont="1" applyFill="1" applyBorder="1" applyAlignment="1">
      <alignment vertical="center" wrapText="1"/>
    </xf>
    <xf numFmtId="0" fontId="4" fillId="0" borderId="0" xfId="0" applyFont="1" applyAlignment="1">
      <alignment/>
    </xf>
    <xf numFmtId="0" fontId="8" fillId="0" borderId="0" xfId="0" applyFont="1" applyFill="1" applyAlignment="1">
      <alignment vertical="center"/>
    </xf>
    <xf numFmtId="0" fontId="24" fillId="15" borderId="0" xfId="31" applyFont="1" applyFill="1" applyBorder="1" applyAlignment="1">
      <alignment horizontal="left"/>
      <protection/>
    </xf>
    <xf numFmtId="0" fontId="0" fillId="15" borderId="0" xfId="0" applyFill="1" applyAlignment="1">
      <alignment/>
    </xf>
    <xf numFmtId="0" fontId="0" fillId="16" borderId="9" xfId="0" applyFill="1" applyBorder="1" applyAlignment="1">
      <alignment/>
    </xf>
    <xf numFmtId="0" fontId="112" fillId="15" borderId="0" xfId="0" applyFont="1" applyFill="1" applyAlignment="1">
      <alignment/>
    </xf>
    <xf numFmtId="0" fontId="25" fillId="10" borderId="9" xfId="31" applyFont="1" applyFill="1" applyBorder="1" applyAlignment="1">
      <alignment horizontal="center" vertical="top" wrapText="1"/>
      <protection/>
    </xf>
    <xf numFmtId="0" fontId="24" fillId="15" borderId="0" xfId="31" applyFont="1" applyFill="1" applyAlignment="1">
      <alignment vertical="top" wrapText="1"/>
      <protection/>
    </xf>
    <xf numFmtId="0" fontId="26" fillId="15" borderId="0" xfId="31" applyFont="1" applyFill="1" applyBorder="1" applyAlignment="1">
      <alignment horizontal="center" vertical="center" wrapText="1"/>
      <protection/>
    </xf>
    <xf numFmtId="0" fontId="26" fillId="15" borderId="0" xfId="31" applyFont="1" applyFill="1" applyAlignment="1">
      <alignment horizontal="center"/>
      <protection/>
    </xf>
    <xf numFmtId="0" fontId="27" fillId="15" borderId="0" xfId="31" applyFont="1" applyFill="1">
      <alignment/>
      <protection/>
    </xf>
    <xf numFmtId="0" fontId="26" fillId="9" borderId="0" xfId="31" applyFont="1" applyFill="1" applyAlignment="1">
      <alignment vertical="top" wrapText="1"/>
      <protection/>
    </xf>
    <xf numFmtId="0" fontId="113" fillId="15" borderId="0" xfId="31" applyFont="1" applyFill="1" applyAlignment="1">
      <alignment horizontal="center"/>
      <protection/>
    </xf>
    <xf numFmtId="0" fontId="3" fillId="9" borderId="0" xfId="31" applyFont="1" applyFill="1" applyAlignment="1">
      <alignment horizontal="center" wrapText="1"/>
      <protection/>
    </xf>
    <xf numFmtId="0" fontId="3" fillId="9" borderId="0" xfId="31" applyFont="1" applyFill="1" applyAlignment="1">
      <alignment horizontal="center" vertical="top" wrapText="1"/>
      <protection/>
    </xf>
    <xf numFmtId="0" fontId="26" fillId="9" borderId="0" xfId="31" applyFont="1" applyFill="1" applyAlignment="1">
      <alignment horizontal="center" vertical="top" wrapText="1"/>
      <protection/>
    </xf>
    <xf numFmtId="0" fontId="27" fillId="9" borderId="0" xfId="31" applyFont="1" applyFill="1" applyBorder="1" applyAlignment="1">
      <alignment vertical="top" wrapText="1"/>
      <protection/>
    </xf>
    <xf numFmtId="0" fontId="114" fillId="16" borderId="0" xfId="31" applyFont="1" applyFill="1" applyBorder="1" applyAlignment="1">
      <alignment vertical="top" wrapText="1"/>
      <protection/>
    </xf>
    <xf numFmtId="0" fontId="112" fillId="0" borderId="0" xfId="0" applyFont="1" applyAlignment="1">
      <alignment/>
    </xf>
    <xf numFmtId="0" fontId="115" fillId="9" borderId="0" xfId="31" applyFont="1" applyFill="1" applyBorder="1" applyAlignment="1">
      <alignment vertical="top" wrapText="1"/>
      <protection/>
    </xf>
    <xf numFmtId="0" fontId="116" fillId="9" borderId="0" xfId="31" applyFont="1" applyFill="1" applyBorder="1" applyAlignment="1">
      <alignment vertical="top" wrapText="1"/>
      <protection/>
    </xf>
    <xf numFmtId="0" fontId="115" fillId="15" borderId="0" xfId="31" applyFont="1" applyFill="1" applyBorder="1" applyAlignment="1">
      <alignment vertical="top" wrapText="1"/>
      <protection/>
    </xf>
    <xf numFmtId="0" fontId="117" fillId="9" borderId="0" xfId="31" applyFont="1" applyFill="1" applyAlignment="1">
      <alignment vertical="top" wrapText="1"/>
      <protection/>
    </xf>
    <xf numFmtId="0" fontId="116" fillId="9" borderId="0" xfId="31" applyFont="1" applyFill="1" applyBorder="1" applyAlignment="1">
      <alignment horizontal="left"/>
      <protection/>
    </xf>
    <xf numFmtId="0" fontId="115" fillId="9" borderId="0" xfId="31" applyFont="1" applyFill="1" applyAlignment="1">
      <alignment vertical="top" wrapText="1"/>
      <protection/>
    </xf>
    <xf numFmtId="3" fontId="118" fillId="0" borderId="0" xfId="31" applyNumberFormat="1" applyFont="1" applyFill="1" applyBorder="1" applyAlignment="1">
      <alignment horizontal="left" vertical="top" wrapText="1"/>
      <protection/>
    </xf>
    <xf numFmtId="0" fontId="117" fillId="15" borderId="0" xfId="31" applyFont="1" applyFill="1" applyBorder="1" applyAlignment="1">
      <alignment vertical="top" wrapText="1"/>
      <protection/>
    </xf>
    <xf numFmtId="0" fontId="119" fillId="9" borderId="0" xfId="31" applyFont="1" applyFill="1" applyBorder="1" applyAlignment="1">
      <alignment vertical="top"/>
      <protection/>
    </xf>
    <xf numFmtId="0" fontId="120" fillId="15" borderId="0" xfId="31" applyFont="1" applyFill="1" applyBorder="1" applyAlignment="1">
      <alignment vertical="top"/>
      <protection/>
    </xf>
    <xf numFmtId="0" fontId="115" fillId="9" borderId="0" xfId="31" applyFont="1" applyFill="1" applyBorder="1" applyAlignment="1">
      <alignment vertical="top"/>
      <protection/>
    </xf>
    <xf numFmtId="0" fontId="113" fillId="9" borderId="0" xfId="31" applyFont="1" applyFill="1" applyBorder="1" applyAlignment="1">
      <alignment vertical="top"/>
      <protection/>
    </xf>
    <xf numFmtId="0" fontId="121" fillId="9" borderId="0" xfId="31" applyFont="1" applyFill="1" applyBorder="1" applyAlignment="1">
      <alignment vertical="top"/>
      <protection/>
    </xf>
    <xf numFmtId="0" fontId="120" fillId="9" borderId="0" xfId="31" applyFont="1" applyFill="1" applyBorder="1" applyAlignment="1">
      <alignment vertical="top"/>
      <protection/>
    </xf>
    <xf numFmtId="0" fontId="116" fillId="9" borderId="0" xfId="31" applyFont="1" applyFill="1" applyBorder="1" applyAlignment="1">
      <alignment vertical="top"/>
      <protection/>
    </xf>
    <xf numFmtId="0" fontId="119" fillId="9" borderId="0" xfId="31" applyFont="1" applyFill="1" applyAlignment="1">
      <alignment vertical="top" wrapText="1"/>
      <protection/>
    </xf>
    <xf numFmtId="0" fontId="122" fillId="9" borderId="0" xfId="31" applyFont="1" applyFill="1" applyBorder="1" applyAlignment="1">
      <alignment vertical="top"/>
      <protection/>
    </xf>
    <xf numFmtId="0" fontId="123" fillId="16" borderId="0" xfId="31" applyFont="1" applyFill="1" applyBorder="1" applyAlignment="1">
      <alignment vertical="top"/>
      <protection/>
    </xf>
    <xf numFmtId="0" fontId="124" fillId="9" borderId="0" xfId="31" applyFont="1" applyFill="1" applyBorder="1" applyAlignment="1">
      <alignment horizontal="left" vertical="top" wrapText="1"/>
      <protection/>
    </xf>
    <xf numFmtId="0" fontId="124" fillId="0" borderId="0" xfId="31" applyFont="1" applyFill="1" applyBorder="1" applyAlignment="1">
      <alignment horizontal="left" vertical="top" wrapText="1"/>
      <protection/>
    </xf>
    <xf numFmtId="0" fontId="113" fillId="15" borderId="0" xfId="31" applyFont="1" applyFill="1" applyBorder="1" applyAlignment="1">
      <alignment vertical="top"/>
      <protection/>
    </xf>
    <xf numFmtId="0" fontId="8" fillId="16" borderId="0" xfId="0" applyFont="1" applyFill="1" applyAlignment="1">
      <alignment horizontal="left"/>
    </xf>
    <xf numFmtId="0" fontId="9" fillId="16" borderId="9" xfId="0" applyFont="1" applyFill="1" applyBorder="1" applyAlignment="1">
      <alignment horizontal="center"/>
    </xf>
    <xf numFmtId="0" fontId="8" fillId="0" borderId="0" xfId="0" applyFont="1" applyAlignment="1">
      <alignment horizontal="center"/>
    </xf>
    <xf numFmtId="0" fontId="9" fillId="16" borderId="0" xfId="0" applyFont="1" applyFill="1" applyAlignment="1">
      <alignment horizontal="right"/>
    </xf>
    <xf numFmtId="0" fontId="116" fillId="15" borderId="0" xfId="31" applyFont="1" applyFill="1" applyBorder="1" applyAlignment="1">
      <alignment vertical="top" wrapText="1"/>
      <protection/>
    </xf>
    <xf numFmtId="0" fontId="115" fillId="16" borderId="0" xfId="31" applyFont="1" applyFill="1" applyBorder="1" applyAlignment="1">
      <alignment vertical="top" wrapText="1"/>
      <protection/>
    </xf>
    <xf numFmtId="0" fontId="115" fillId="9" borderId="0" xfId="31" applyFont="1" applyFill="1" applyAlignment="1">
      <alignment vertical="top"/>
      <protection/>
    </xf>
    <xf numFmtId="0" fontId="115" fillId="16" borderId="0" xfId="31" applyFont="1" applyFill="1" applyAlignment="1">
      <alignment vertical="top" wrapText="1"/>
      <protection/>
    </xf>
    <xf numFmtId="0" fontId="27" fillId="9" borderId="0" xfId="31" applyFont="1" applyFill="1" applyBorder="1" applyAlignment="1">
      <alignment vertical="top"/>
      <protection/>
    </xf>
    <xf numFmtId="0" fontId="9" fillId="17" borderId="0" xfId="0" applyFont="1" applyFill="1" applyAlignment="1">
      <alignment horizontal="left" vertical="top"/>
    </xf>
    <xf numFmtId="0" fontId="9" fillId="17" borderId="0" xfId="0" applyFont="1" applyFill="1" applyAlignment="1">
      <alignment wrapText="1"/>
    </xf>
    <xf numFmtId="0" fontId="9" fillId="17" borderId="9" xfId="0" applyFont="1" applyFill="1" applyBorder="1" applyAlignment="1">
      <alignment horizontal="center" vertical="top"/>
    </xf>
    <xf numFmtId="0" fontId="9" fillId="17" borderId="0" xfId="0" applyFont="1" applyFill="1" applyAlignment="1">
      <alignment vertical="top" wrapText="1"/>
    </xf>
    <xf numFmtId="0" fontId="9" fillId="17" borderId="9" xfId="0" applyFont="1" applyFill="1" applyBorder="1" applyAlignment="1">
      <alignment horizontal="center" vertical="top" wrapText="1"/>
    </xf>
    <xf numFmtId="0" fontId="9" fillId="0" borderId="0" xfId="0" applyFont="1" applyAlignment="1">
      <alignment horizontal="right"/>
    </xf>
    <xf numFmtId="0" fontId="9" fillId="9" borderId="0" xfId="0" applyFont="1" applyFill="1" applyBorder="1" applyAlignment="1">
      <alignment horizontal="right"/>
    </xf>
    <xf numFmtId="0" fontId="9" fillId="9" borderId="0" xfId="0" applyFont="1" applyFill="1" applyBorder="1" applyAlignment="1">
      <alignment horizontal="right" indent="2"/>
    </xf>
    <xf numFmtId="0" fontId="9" fillId="0" borderId="0" xfId="0" applyFont="1" applyAlignment="1">
      <alignment/>
    </xf>
    <xf numFmtId="0" fontId="9" fillId="9" borderId="0" xfId="0" applyFont="1" applyFill="1" applyBorder="1" applyAlignment="1">
      <alignment/>
    </xf>
    <xf numFmtId="0" fontId="9" fillId="10" borderId="0" xfId="0" applyFont="1" applyFill="1" applyBorder="1" applyAlignment="1">
      <alignment/>
    </xf>
    <xf numFmtId="0" fontId="10" fillId="9" borderId="0" xfId="0" applyFont="1" applyFill="1" applyBorder="1" applyAlignment="1">
      <alignment/>
    </xf>
    <xf numFmtId="0" fontId="9" fillId="17" borderId="0" xfId="0" applyFont="1" applyFill="1" applyAlignment="1">
      <alignment/>
    </xf>
    <xf numFmtId="0" fontId="9" fillId="17" borderId="0" xfId="0" applyFont="1" applyFill="1" applyAlignment="1">
      <alignment vertical="top"/>
    </xf>
    <xf numFmtId="0" fontId="8" fillId="17" borderId="0" xfId="0" applyFont="1" applyFill="1" applyAlignment="1">
      <alignment/>
    </xf>
    <xf numFmtId="0" fontId="6" fillId="0" borderId="0" xfId="0" applyFont="1" applyAlignment="1">
      <alignment horizontal="right"/>
    </xf>
    <xf numFmtId="0" fontId="14" fillId="9" borderId="0" xfId="0" applyFont="1" applyFill="1" applyAlignment="1">
      <alignment horizontal="right"/>
    </xf>
    <xf numFmtId="0" fontId="9" fillId="17" borderId="0" xfId="0" applyFont="1" applyFill="1" applyAlignment="1">
      <alignment horizontal="right"/>
    </xf>
    <xf numFmtId="0" fontId="9" fillId="9" borderId="0" xfId="0" applyFont="1" applyFill="1" applyBorder="1" applyAlignment="1">
      <alignment wrapText="1"/>
    </xf>
    <xf numFmtId="0" fontId="9" fillId="17" borderId="0" xfId="0" applyFont="1" applyFill="1" applyAlignment="1">
      <alignment horizontal="right" vertical="top"/>
    </xf>
    <xf numFmtId="0" fontId="9" fillId="0" borderId="9" xfId="0" applyFont="1" applyFill="1" applyBorder="1" applyAlignment="1">
      <alignment vertical="top" wrapText="1"/>
    </xf>
    <xf numFmtId="0" fontId="6" fillId="0" borderId="0" xfId="0" applyFont="1" applyAlignment="1">
      <alignment/>
    </xf>
    <xf numFmtId="0" fontId="31" fillId="0" borderId="0" xfId="0" applyFont="1" applyAlignment="1">
      <alignment horizontal="right"/>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Alignment="1">
      <alignment horizontal="right" wrapText="1"/>
    </xf>
    <xf numFmtId="0" fontId="6" fillId="14" borderId="0" xfId="0" applyFont="1" applyFill="1" applyAlignment="1">
      <alignment horizontal="right"/>
    </xf>
    <xf numFmtId="0" fontId="9" fillId="17" borderId="0" xfId="0" applyFont="1" applyFill="1" applyBorder="1" applyAlignment="1">
      <alignment horizontal="left"/>
    </xf>
    <xf numFmtId="0" fontId="9" fillId="17" borderId="0" xfId="0" applyFont="1" applyFill="1" applyBorder="1" applyAlignment="1">
      <alignment horizontal="left" wrapText="1"/>
    </xf>
    <xf numFmtId="0" fontId="9" fillId="17" borderId="9" xfId="0" applyFont="1" applyFill="1" applyBorder="1" applyAlignment="1">
      <alignment horizontal="center" wrapText="1"/>
    </xf>
    <xf numFmtId="0" fontId="14" fillId="0" borderId="0" xfId="0" applyFont="1" applyFill="1" applyBorder="1" applyAlignment="1">
      <alignment horizontal="right"/>
    </xf>
    <xf numFmtId="0" fontId="9" fillId="17" borderId="0" xfId="0" applyFont="1" applyFill="1" applyBorder="1" applyAlignment="1">
      <alignment horizontal="right" wrapText="1"/>
    </xf>
    <xf numFmtId="0" fontId="9" fillId="11" borderId="0" xfId="0" applyFont="1" applyFill="1" applyBorder="1" applyAlignment="1">
      <alignment horizontal="right" wrapText="1"/>
    </xf>
    <xf numFmtId="0" fontId="9" fillId="0" borderId="0" xfId="0" applyFont="1" applyFill="1" applyBorder="1" applyAlignment="1">
      <alignment horizontal="right" wrapText="1"/>
    </xf>
    <xf numFmtId="0" fontId="9" fillId="10" borderId="0" xfId="0" applyFont="1" applyFill="1" applyBorder="1" applyAlignment="1">
      <alignment horizontal="right"/>
    </xf>
    <xf numFmtId="0" fontId="9" fillId="0" borderId="9" xfId="0" applyFont="1" applyFill="1" applyBorder="1" applyAlignment="1">
      <alignment horizontal="right"/>
    </xf>
    <xf numFmtId="0" fontId="9" fillId="9" borderId="9" xfId="0" applyFont="1" applyFill="1" applyBorder="1" applyAlignment="1">
      <alignment horizontal="right"/>
    </xf>
    <xf numFmtId="0" fontId="9" fillId="0" borderId="17" xfId="0" applyFont="1" applyFill="1" applyBorder="1" applyAlignment="1">
      <alignment horizontal="right"/>
    </xf>
    <xf numFmtId="0" fontId="9" fillId="9" borderId="17" xfId="0" applyFont="1" applyFill="1" applyBorder="1" applyAlignment="1">
      <alignment horizontal="right"/>
    </xf>
    <xf numFmtId="0" fontId="9" fillId="9" borderId="17" xfId="0" applyFont="1" applyFill="1" applyBorder="1" applyAlignment="1">
      <alignment horizontal="right" vertical="center"/>
    </xf>
    <xf numFmtId="0" fontId="9" fillId="9" borderId="0"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11" xfId="0" applyFont="1" applyFill="1" applyBorder="1" applyAlignment="1">
      <alignment horizontal="right"/>
    </xf>
    <xf numFmtId="0" fontId="9" fillId="0" borderId="9" xfId="0" applyFont="1" applyFill="1" applyBorder="1" applyAlignment="1">
      <alignment horizontal="right" wrapText="1"/>
    </xf>
    <xf numFmtId="0" fontId="9" fillId="0" borderId="17" xfId="0" applyFont="1" applyFill="1" applyBorder="1" applyAlignment="1">
      <alignment horizontal="right" wrapText="1"/>
    </xf>
    <xf numFmtId="0" fontId="9" fillId="0" borderId="11" xfId="0" applyFont="1" applyFill="1" applyBorder="1" applyAlignment="1">
      <alignment horizontal="right" vertical="center" wrapText="1"/>
    </xf>
    <xf numFmtId="0" fontId="9" fillId="0" borderId="14" xfId="0" applyFont="1" applyFill="1" applyBorder="1" applyAlignment="1">
      <alignment horizontal="right"/>
    </xf>
    <xf numFmtId="0" fontId="9" fillId="0" borderId="4" xfId="0" applyFont="1" applyFill="1" applyBorder="1" applyAlignment="1">
      <alignment horizontal="right"/>
    </xf>
    <xf numFmtId="0" fontId="9" fillId="0" borderId="21" xfId="0" applyFont="1" applyFill="1" applyBorder="1" applyAlignment="1">
      <alignment horizontal="right"/>
    </xf>
    <xf numFmtId="0" fontId="9" fillId="0" borderId="23" xfId="0" applyFont="1" applyFill="1" applyBorder="1" applyAlignment="1">
      <alignment horizontal="right"/>
    </xf>
    <xf numFmtId="0" fontId="9" fillId="0" borderId="16" xfId="0" applyFont="1" applyFill="1" applyBorder="1" applyAlignment="1">
      <alignment horizontal="right"/>
    </xf>
    <xf numFmtId="0" fontId="9" fillId="9" borderId="18" xfId="0" applyFont="1" applyFill="1" applyBorder="1" applyAlignment="1">
      <alignment horizontal="right"/>
    </xf>
    <xf numFmtId="0" fontId="6" fillId="0" borderId="0" xfId="0" applyFont="1" applyAlignment="1">
      <alignment horizontal="right"/>
    </xf>
    <xf numFmtId="0" fontId="17" fillId="9" borderId="0" xfId="0" applyFont="1" applyFill="1" applyAlignment="1">
      <alignment horizontal="right"/>
    </xf>
    <xf numFmtId="0" fontId="9" fillId="17" borderId="0" xfId="0" applyFont="1" applyFill="1" applyBorder="1" applyAlignment="1">
      <alignment horizontal="right"/>
    </xf>
    <xf numFmtId="0" fontId="9" fillId="11" borderId="0" xfId="0" applyFont="1" applyFill="1" applyBorder="1" applyAlignment="1">
      <alignment horizontal="right"/>
    </xf>
    <xf numFmtId="0" fontId="9" fillId="9" borderId="0" xfId="0" applyFont="1" applyFill="1" applyAlignment="1">
      <alignment horizontal="right" vertical="top" wrapText="1"/>
    </xf>
    <xf numFmtId="0" fontId="8" fillId="9" borderId="0" xfId="0" applyFont="1" applyFill="1" applyBorder="1" applyAlignment="1">
      <alignment horizontal="right" wrapText="1"/>
    </xf>
    <xf numFmtId="0" fontId="9" fillId="9" borderId="0" xfId="0" applyFont="1" applyFill="1" applyBorder="1" applyAlignment="1">
      <alignment horizontal="right" vertical="top" wrapText="1"/>
    </xf>
    <xf numFmtId="0" fontId="8" fillId="9" borderId="0" xfId="0" applyFont="1" applyFill="1" applyBorder="1" applyAlignment="1">
      <alignment horizontal="right" vertical="top" wrapText="1"/>
    </xf>
    <xf numFmtId="0" fontId="10" fillId="9" borderId="0" xfId="0" applyFont="1" applyFill="1" applyBorder="1" applyAlignment="1">
      <alignment horizontal="right" vertical="top" wrapText="1"/>
    </xf>
    <xf numFmtId="0" fontId="6" fillId="0" borderId="0" xfId="0" applyFont="1" applyAlignment="1">
      <alignment horizontal="right"/>
    </xf>
    <xf numFmtId="0" fontId="8" fillId="9" borderId="0" xfId="31" applyFont="1" applyFill="1">
      <alignment/>
      <protection/>
    </xf>
    <xf numFmtId="0" fontId="8" fillId="0" borderId="0" xfId="31" applyFont="1" applyFill="1">
      <alignment/>
      <protection/>
    </xf>
    <xf numFmtId="0" fontId="9" fillId="9" borderId="0" xfId="31" applyFont="1" applyFill="1">
      <alignment/>
      <protection/>
    </xf>
    <xf numFmtId="0" fontId="125" fillId="0" borderId="0" xfId="0" applyFont="1" applyAlignment="1">
      <alignment/>
    </xf>
    <xf numFmtId="0" fontId="8" fillId="0" borderId="0" xfId="31" applyFont="1" applyFill="1" applyBorder="1" applyAlignment="1">
      <alignment horizontal="center" vertical="center" wrapText="1"/>
      <protection/>
    </xf>
    <xf numFmtId="0" fontId="9" fillId="0" borderId="0" xfId="31" applyFont="1" applyFill="1" applyBorder="1">
      <alignment/>
      <protection/>
    </xf>
    <xf numFmtId="0" fontId="10" fillId="9" borderId="0" xfId="31" applyFont="1" applyFill="1" applyAlignment="1">
      <alignment vertical="top"/>
      <protection/>
    </xf>
    <xf numFmtId="0" fontId="9" fillId="0" borderId="0" xfId="31" applyFont="1">
      <alignment/>
      <protection/>
    </xf>
    <xf numFmtId="0" fontId="8" fillId="9" borderId="14" xfId="31" applyFont="1" applyFill="1" applyBorder="1">
      <alignment/>
      <protection/>
    </xf>
    <xf numFmtId="0" fontId="8" fillId="9" borderId="14" xfId="31" applyFont="1" applyFill="1" applyBorder="1" applyAlignment="1">
      <alignment horizontal="center"/>
      <protection/>
    </xf>
    <xf numFmtId="0" fontId="9" fillId="0" borderId="0" xfId="31" applyFont="1" applyFill="1">
      <alignment/>
      <protection/>
    </xf>
    <xf numFmtId="0" fontId="9" fillId="9" borderId="0" xfId="31" applyFont="1" applyFill="1" applyAlignment="1">
      <alignment horizontal="center"/>
      <protection/>
    </xf>
    <xf numFmtId="0" fontId="9" fillId="9" borderId="0" xfId="31" applyFont="1" applyFill="1" applyAlignment="1">
      <alignment horizontal="center" vertical="top" wrapText="1"/>
      <protection/>
    </xf>
    <xf numFmtId="0" fontId="9" fillId="9" borderId="0" xfId="31" applyFont="1" applyFill="1" applyAlignment="1">
      <alignment vertical="top" wrapText="1"/>
      <protection/>
    </xf>
    <xf numFmtId="0" fontId="9" fillId="9" borderId="0" xfId="31" applyFont="1" applyFill="1" applyBorder="1" applyAlignment="1">
      <alignment horizontal="center"/>
      <protection/>
    </xf>
    <xf numFmtId="0" fontId="8" fillId="9" borderId="0" xfId="31" applyFont="1" applyFill="1" applyBorder="1" applyAlignment="1">
      <alignment horizontal="left"/>
      <protection/>
    </xf>
    <xf numFmtId="0" fontId="9" fillId="0" borderId="0" xfId="31" applyFont="1" applyAlignment="1">
      <alignment horizontal="center"/>
      <protection/>
    </xf>
    <xf numFmtId="0" fontId="10" fillId="9" borderId="0" xfId="31" applyFont="1" applyFill="1" applyAlignment="1">
      <alignment horizontal="center"/>
      <protection/>
    </xf>
    <xf numFmtId="0" fontId="10" fillId="9" borderId="0" xfId="31" applyFont="1" applyFill="1" applyBorder="1" applyAlignment="1">
      <alignment horizontal="left"/>
      <protection/>
    </xf>
    <xf numFmtId="0" fontId="8" fillId="9" borderId="0" xfId="31" applyFont="1" applyFill="1" applyAlignment="1">
      <alignment horizontal="left"/>
      <protection/>
    </xf>
    <xf numFmtId="0" fontId="10" fillId="9" borderId="0" xfId="31" applyFont="1" applyFill="1" applyAlignment="1">
      <alignment horizontal="left"/>
      <protection/>
    </xf>
    <xf numFmtId="0" fontId="9" fillId="9" borderId="0" xfId="31" applyFont="1" applyFill="1" applyAlignment="1">
      <alignment horizontal="left"/>
      <protection/>
    </xf>
    <xf numFmtId="0" fontId="21" fillId="0" borderId="0" xfId="31" applyFont="1">
      <alignment/>
      <protection/>
    </xf>
    <xf numFmtId="0" fontId="9" fillId="9" borderId="0" xfId="31" applyFont="1" applyFill="1" applyBorder="1" applyAlignment="1">
      <alignment horizontal="left" wrapText="1"/>
      <protection/>
    </xf>
    <xf numFmtId="0" fontId="8" fillId="9" borderId="0" xfId="0" applyFont="1" applyFill="1" applyAlignment="1">
      <alignment wrapText="1"/>
    </xf>
    <xf numFmtId="0" fontId="26" fillId="9" borderId="0" xfId="27" applyFont="1" applyFill="1" applyAlignment="1">
      <alignment horizontal="left"/>
      <protection/>
    </xf>
    <xf numFmtId="0" fontId="3" fillId="0" borderId="0" xfId="27" applyFont="1" applyFill="1">
      <alignment/>
      <protection/>
    </xf>
    <xf numFmtId="0" fontId="27" fillId="9" borderId="0" xfId="27" applyFont="1" applyFill="1">
      <alignment/>
      <protection/>
    </xf>
    <xf numFmtId="0" fontId="24" fillId="0" borderId="0" xfId="27" applyFont="1" applyFill="1" applyAlignment="1">
      <alignment horizontal="left"/>
      <protection/>
    </xf>
    <xf numFmtId="0" fontId="17" fillId="0" borderId="0" xfId="0" applyFont="1" applyFill="1" applyBorder="1" applyAlignment="1">
      <alignment horizontal="center" vertical="center" wrapText="1"/>
    </xf>
    <xf numFmtId="0" fontId="19" fillId="12" borderId="0" xfId="0" applyFont="1" applyFill="1" applyBorder="1" applyAlignment="1">
      <alignment horizontal="left" vertical="top"/>
    </xf>
    <xf numFmtId="0" fontId="18" fillId="9" borderId="0" xfId="0" applyFont="1" applyFill="1" applyBorder="1" applyAlignment="1">
      <alignment horizontal="left" vertical="top"/>
    </xf>
    <xf numFmtId="0" fontId="34" fillId="0" borderId="0" xfId="0" applyFont="1" applyAlignment="1">
      <alignment/>
    </xf>
    <xf numFmtId="0" fontId="9" fillId="0" borderId="0" xfId="0" applyFont="1" applyFill="1" applyBorder="1" applyAlignment="1">
      <alignment horizontal="right" vertical="center"/>
    </xf>
    <xf numFmtId="0" fontId="9" fillId="0" borderId="12" xfId="0" applyFont="1" applyFill="1" applyBorder="1" applyAlignment="1">
      <alignment horizontal="right" vertical="top" wrapText="1"/>
    </xf>
    <xf numFmtId="0" fontId="6" fillId="0" borderId="0" xfId="0" applyFont="1" applyFill="1" applyAlignment="1">
      <alignment horizontal="right"/>
    </xf>
    <xf numFmtId="0" fontId="6" fillId="0" borderId="0" xfId="0" applyFont="1" applyFill="1" applyBorder="1" applyAlignment="1">
      <alignment horizontal="left" wrapText="1"/>
    </xf>
    <xf numFmtId="0" fontId="6" fillId="0" borderId="0" xfId="0" applyFont="1" applyBorder="1" applyAlignment="1">
      <alignment horizontal="right"/>
    </xf>
    <xf numFmtId="0" fontId="0" fillId="0" borderId="9" xfId="0" applyBorder="1" applyAlignment="1">
      <alignment/>
    </xf>
    <xf numFmtId="0" fontId="9" fillId="0" borderId="16" xfId="0" applyFont="1" applyBorder="1" applyAlignment="1" quotePrefix="1">
      <alignment vertical="center" wrapText="1"/>
    </xf>
    <xf numFmtId="0" fontId="0" fillId="0" borderId="0" xfId="0" applyBorder="1" applyAlignment="1">
      <alignment/>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18" borderId="9" xfId="0" applyFill="1" applyBorder="1" applyAlignment="1">
      <alignment/>
    </xf>
    <xf numFmtId="0" fontId="0" fillId="0" borderId="18" xfId="0" applyBorder="1" applyAlignment="1">
      <alignment horizontal="center" vertical="center"/>
    </xf>
    <xf numFmtId="0" fontId="0" fillId="19" borderId="24" xfId="0" applyFill="1" applyBorder="1" applyAlignment="1">
      <alignment/>
    </xf>
    <xf numFmtId="0" fontId="0" fillId="18" borderId="18" xfId="0" applyFill="1" applyBorder="1" applyAlignment="1">
      <alignment horizontal="center" vertical="center"/>
    </xf>
    <xf numFmtId="0" fontId="0" fillId="0" borderId="0" xfId="0" applyFill="1" applyAlignment="1">
      <alignment/>
    </xf>
    <xf numFmtId="0" fontId="0" fillId="0" borderId="0" xfId="0" applyFill="1" applyAlignment="1">
      <alignment horizontal="center" vertical="center"/>
    </xf>
    <xf numFmtId="0" fontId="0" fillId="0" borderId="9" xfId="0" applyFill="1" applyBorder="1" applyAlignment="1">
      <alignment/>
    </xf>
    <xf numFmtId="0" fontId="0" fillId="0" borderId="18" xfId="0" applyFill="1" applyBorder="1" applyAlignment="1">
      <alignment horizontal="center" vertical="center"/>
    </xf>
    <xf numFmtId="0" fontId="9" fillId="0" borderId="9" xfId="0" applyFont="1" applyFill="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20" borderId="30" xfId="0" applyFill="1" applyBorder="1" applyAlignment="1">
      <alignment horizontal="center" vertical="center"/>
    </xf>
    <xf numFmtId="0" fontId="0" fillId="20" borderId="25" xfId="0" applyFill="1" applyBorder="1" applyAlignment="1">
      <alignment horizontal="center" vertical="center"/>
    </xf>
    <xf numFmtId="0" fontId="0" fillId="20" borderId="26" xfId="0" applyFill="1" applyBorder="1" applyAlignment="1">
      <alignment horizontal="center" vertical="center"/>
    </xf>
    <xf numFmtId="0" fontId="0" fillId="0" borderId="31" xfId="0" applyBorder="1" applyAlignment="1">
      <alignment/>
    </xf>
    <xf numFmtId="0" fontId="0" fillId="0" borderId="24" xfId="0" applyBorder="1" applyAlignment="1">
      <alignment/>
    </xf>
    <xf numFmtId="0" fontId="0" fillId="0" borderId="0" xfId="0" applyFill="1" applyAlignment="1" quotePrefix="1">
      <alignment/>
    </xf>
    <xf numFmtId="0" fontId="0" fillId="0" borderId="24" xfId="0" applyBorder="1" applyAlignment="1">
      <alignment horizontal="center" vertical="center"/>
    </xf>
    <xf numFmtId="0" fontId="8" fillId="0" borderId="9" xfId="0" applyFont="1" applyFill="1" applyBorder="1" applyAlignment="1">
      <alignment horizontal="center" wrapText="1"/>
    </xf>
    <xf numFmtId="0" fontId="125" fillId="0" borderId="9" xfId="0" applyFont="1" applyBorder="1" applyAlignment="1">
      <alignment vertical="top" wrapText="1"/>
    </xf>
    <xf numFmtId="0" fontId="24" fillId="0" borderId="0" xfId="0" applyFont="1" applyFill="1" applyAlignment="1">
      <alignment horizontal="left" vertical="center"/>
    </xf>
    <xf numFmtId="0" fontId="6" fillId="0" borderId="4" xfId="0" applyFont="1" applyBorder="1" applyAlignment="1">
      <alignment horizontal="center" vertical="center" wrapText="1"/>
    </xf>
    <xf numFmtId="0" fontId="126" fillId="15" borderId="0" xfId="0" applyFont="1" applyFill="1" applyAlignment="1">
      <alignment/>
    </xf>
    <xf numFmtId="0" fontId="125" fillId="15" borderId="0" xfId="0" applyFont="1" applyFill="1" applyAlignment="1">
      <alignment/>
    </xf>
    <xf numFmtId="0" fontId="9" fillId="0" borderId="9" xfId="0" applyFont="1" applyBorder="1" applyAlignment="1">
      <alignment horizontal="left" vertical="top" wrapText="1"/>
    </xf>
    <xf numFmtId="0" fontId="8" fillId="9" borderId="9" xfId="0" applyFont="1" applyFill="1" applyBorder="1" applyAlignment="1">
      <alignment wrapText="1"/>
    </xf>
    <xf numFmtId="0" fontId="8" fillId="9" borderId="17" xfId="0" applyFont="1" applyFill="1" applyBorder="1" applyAlignment="1">
      <alignment vertical="center" wrapText="1"/>
    </xf>
    <xf numFmtId="0" fontId="9" fillId="9" borderId="17" xfId="0" applyFont="1" applyFill="1" applyBorder="1" applyAlignment="1">
      <alignment wrapText="1"/>
    </xf>
    <xf numFmtId="0" fontId="115" fillId="0" borderId="0" xfId="31" applyFont="1" applyFill="1" applyBorder="1" applyAlignment="1">
      <alignment vertical="top" wrapText="1"/>
      <protection/>
    </xf>
    <xf numFmtId="0" fontId="9" fillId="0" borderId="0" xfId="0" applyFont="1" applyFill="1" applyBorder="1" applyAlignment="1">
      <alignment vertical="center"/>
    </xf>
    <xf numFmtId="0" fontId="8" fillId="9" borderId="18" xfId="0" applyFont="1" applyFill="1" applyBorder="1" applyAlignment="1">
      <alignment vertical="center" wrapText="1"/>
    </xf>
    <xf numFmtId="0" fontId="9" fillId="0" borderId="9" xfId="0" applyFont="1" applyFill="1" applyBorder="1" applyAlignment="1">
      <alignment vertical="center" wrapText="1"/>
    </xf>
    <xf numFmtId="0" fontId="9" fillId="0" borderId="1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9" xfId="0" applyFont="1" applyBorder="1" applyAlignment="1">
      <alignment vertical="center" wrapText="1"/>
    </xf>
    <xf numFmtId="0" fontId="9" fillId="0" borderId="16" xfId="0" applyFont="1" applyBorder="1" applyAlignment="1">
      <alignmen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left" vertical="top" wrapText="1"/>
    </xf>
    <xf numFmtId="0" fontId="27" fillId="9" borderId="0" xfId="27" applyFont="1" applyFill="1" applyBorder="1" applyAlignment="1">
      <alignment horizontal="left" vertical="top" wrapText="1"/>
      <protection/>
    </xf>
    <xf numFmtId="0" fontId="27" fillId="12" borderId="0" xfId="27" applyFont="1" applyFill="1" applyAlignment="1">
      <alignment vertical="top" wrapText="1"/>
      <protection/>
    </xf>
    <xf numFmtId="0" fontId="26" fillId="9" borderId="0" xfId="27" applyFont="1" applyFill="1" applyBorder="1" applyAlignment="1">
      <alignment horizontal="left" vertical="top" wrapText="1"/>
      <protection/>
    </xf>
    <xf numFmtId="0" fontId="12" fillId="12" borderId="0" xfId="0" applyFont="1" applyFill="1" applyBorder="1" applyAlignment="1">
      <alignment horizontal="left" vertical="top" wrapText="1"/>
    </xf>
    <xf numFmtId="0" fontId="39" fillId="9" borderId="0" xfId="27" applyFont="1" applyFill="1" applyAlignment="1">
      <alignment horizontal="left"/>
      <protection/>
    </xf>
    <xf numFmtId="0" fontId="40" fillId="0" borderId="0" xfId="0" applyFont="1" applyBorder="1" applyAlignment="1">
      <alignment/>
    </xf>
    <xf numFmtId="0" fontId="40" fillId="0" borderId="0" xfId="0" applyFont="1" applyBorder="1" applyAlignment="1">
      <alignment vertical="center"/>
    </xf>
    <xf numFmtId="0" fontId="40" fillId="0" borderId="0" xfId="0" applyFont="1" applyAlignment="1">
      <alignment/>
    </xf>
    <xf numFmtId="0" fontId="39" fillId="0" borderId="0" xfId="27" applyFont="1" applyFill="1" applyAlignment="1">
      <alignment horizontal="left"/>
      <protection/>
    </xf>
    <xf numFmtId="0" fontId="9" fillId="15" borderId="9" xfId="0" applyFont="1" applyFill="1" applyBorder="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41" fillId="15" borderId="0" xfId="27" applyFont="1" applyFill="1" applyAlignment="1">
      <alignment horizontal="left"/>
      <protection/>
    </xf>
    <xf numFmtId="0" fontId="42" fillId="15" borderId="0" xfId="27" applyFont="1" applyFill="1">
      <alignment/>
      <protection/>
    </xf>
    <xf numFmtId="0" fontId="43" fillId="15" borderId="0" xfId="27" applyFont="1" applyFill="1">
      <alignment/>
      <protection/>
    </xf>
    <xf numFmtId="0" fontId="44" fillId="15" borderId="0" xfId="27" applyFont="1" applyFill="1" applyAlignment="1">
      <alignment horizontal="center" vertical="center"/>
      <protection/>
    </xf>
    <xf numFmtId="0" fontId="42" fillId="15" borderId="0" xfId="27" applyFont="1" applyFill="1" applyAlignment="1">
      <alignment horizontal="left"/>
      <protection/>
    </xf>
    <xf numFmtId="0" fontId="45" fillId="15" borderId="0" xfId="27" applyFont="1" applyFill="1" applyAlignment="1">
      <alignment horizontal="left"/>
      <protection/>
    </xf>
    <xf numFmtId="0" fontId="45" fillId="15" borderId="0" xfId="27" applyFont="1" applyFill="1" applyAlignment="1">
      <alignment horizontal="center" vertical="center"/>
      <protection/>
    </xf>
    <xf numFmtId="0" fontId="41" fillId="15" borderId="0" xfId="27" applyFont="1" applyFill="1">
      <alignment/>
      <protection/>
    </xf>
    <xf numFmtId="0" fontId="46" fillId="15" borderId="0" xfId="27" applyFont="1" applyFill="1" applyBorder="1" applyAlignment="1">
      <alignment vertical="center"/>
      <protection/>
    </xf>
    <xf numFmtId="0" fontId="47" fillId="15" borderId="0" xfId="27" applyFont="1" applyFill="1" applyAlignment="1">
      <alignment/>
      <protection/>
    </xf>
    <xf numFmtId="0" fontId="49" fillId="15" borderId="0" xfId="27" applyFont="1" applyFill="1">
      <alignment/>
      <protection/>
    </xf>
    <xf numFmtId="0" fontId="50" fillId="15" borderId="0" xfId="27" applyFont="1" applyFill="1" applyAlignment="1">
      <alignment horizontal="center"/>
      <protection/>
    </xf>
    <xf numFmtId="0" fontId="51" fillId="15" borderId="0" xfId="27" applyFont="1" applyFill="1">
      <alignment/>
      <protection/>
    </xf>
    <xf numFmtId="0" fontId="52" fillId="15" borderId="0" xfId="27" applyFont="1" applyFill="1">
      <alignment/>
      <protection/>
    </xf>
    <xf numFmtId="0" fontId="51" fillId="15" borderId="0" xfId="27" applyFont="1" applyFill="1" applyAlignment="1">
      <alignment horizontal="center"/>
      <protection/>
    </xf>
    <xf numFmtId="0" fontId="52" fillId="15" borderId="0" xfId="27" applyFont="1" applyFill="1" applyBorder="1" applyAlignment="1">
      <alignment horizontal="center" vertical="center"/>
      <protection/>
    </xf>
    <xf numFmtId="0" fontId="46" fillId="15" borderId="32" xfId="27" applyFont="1" applyFill="1" applyBorder="1" applyAlignment="1">
      <alignment horizontal="center" vertical="center" wrapText="1"/>
      <protection/>
    </xf>
    <xf numFmtId="0" fontId="42" fillId="15" borderId="0" xfId="27" applyFont="1" applyFill="1" applyAlignment="1">
      <alignment/>
      <protection/>
    </xf>
    <xf numFmtId="0" fontId="41" fillId="15" borderId="33" xfId="27" applyFont="1" applyFill="1" applyBorder="1" applyAlignment="1">
      <alignment horizontal="center" vertical="center" wrapText="1"/>
      <protection/>
    </xf>
    <xf numFmtId="0" fontId="51" fillId="15" borderId="33" xfId="27" applyFont="1" applyFill="1" applyBorder="1" applyAlignment="1">
      <alignment horizontal="center" vertical="center"/>
      <protection/>
    </xf>
    <xf numFmtId="0" fontId="42" fillId="15" borderId="0" xfId="27" applyFont="1" applyFill="1" applyAlignment="1">
      <alignment horizontal="left" vertical="center"/>
      <protection/>
    </xf>
    <xf numFmtId="0" fontId="42" fillId="15" borderId="0" xfId="27" applyFont="1" applyFill="1" applyAlignment="1">
      <alignment horizontal="center"/>
      <protection/>
    </xf>
    <xf numFmtId="0" fontId="5" fillId="0" borderId="0" xfId="0" applyFont="1" applyFill="1" applyBorder="1" applyAlignment="1">
      <alignment horizontal="left" vertical="top" wrapText="1"/>
    </xf>
    <xf numFmtId="167" fontId="28" fillId="0" borderId="10" xfId="30" applyNumberFormat="1" applyFont="1" applyBorder="1" applyAlignment="1" applyProtection="1">
      <alignment horizontal="center"/>
      <protection locked="0"/>
    </xf>
    <xf numFmtId="0" fontId="27" fillId="0" borderId="11" xfId="30" applyFill="1" applyBorder="1" applyAlignment="1" applyProtection="1">
      <alignment horizontal="left"/>
      <protection/>
    </xf>
    <xf numFmtId="169" fontId="28" fillId="0" borderId="9" xfId="30" applyNumberFormat="1" applyFont="1" applyBorder="1" applyAlignment="1" applyProtection="1">
      <alignment horizontal="center"/>
      <protection locked="0"/>
    </xf>
    <xf numFmtId="166" fontId="27" fillId="0" borderId="0" xfId="30" applyNumberFormat="1" applyAlignment="1" applyProtection="1">
      <alignment horizontal="center"/>
      <protection/>
    </xf>
    <xf numFmtId="169" fontId="28" fillId="21" borderId="9" xfId="30" applyNumberFormat="1" applyFont="1" applyFill="1" applyBorder="1" applyAlignment="1" applyProtection="1">
      <alignment horizontal="center"/>
      <protection/>
    </xf>
    <xf numFmtId="0" fontId="27" fillId="0" borderId="0" xfId="30" applyNumberFormat="1" applyAlignment="1" applyProtection="1">
      <alignment horizontal="center"/>
      <protection/>
    </xf>
    <xf numFmtId="0" fontId="27" fillId="0" borderId="0" xfId="30" applyFill="1" applyBorder="1" applyAlignment="1" applyProtection="1">
      <alignment horizontal="left"/>
      <protection/>
    </xf>
    <xf numFmtId="0" fontId="127" fillId="0" borderId="0" xfId="0" applyFont="1" applyAlignment="1" applyProtection="1">
      <alignment horizontal="center"/>
      <protection/>
    </xf>
    <xf numFmtId="0" fontId="0" fillId="0" borderId="0" xfId="0" applyAlignment="1" applyProtection="1">
      <alignment horizontal="left" indent="2"/>
      <protection/>
    </xf>
    <xf numFmtId="0" fontId="128" fillId="0" borderId="0" xfId="0" applyFont="1" applyAlignment="1" applyProtection="1">
      <alignment horizontal="left" indent="2"/>
      <protection/>
    </xf>
    <xf numFmtId="0" fontId="128" fillId="0" borderId="0" xfId="0" applyFont="1" applyAlignment="1">
      <alignment horizontal="left" indent="2"/>
    </xf>
    <xf numFmtId="0" fontId="0" fillId="0" borderId="0" xfId="0" applyAlignment="1" applyProtection="1">
      <alignment/>
      <protection/>
    </xf>
    <xf numFmtId="0" fontId="128" fillId="0" borderId="0" xfId="0" applyFont="1" applyAlignment="1" applyProtection="1">
      <alignment/>
      <protection/>
    </xf>
    <xf numFmtId="0" fontId="128" fillId="0" borderId="0" xfId="0" applyFont="1" applyAlignment="1">
      <alignment/>
    </xf>
    <xf numFmtId="0" fontId="113" fillId="0" borderId="0" xfId="0" applyFont="1" applyAlignment="1" applyProtection="1">
      <alignment/>
      <protection/>
    </xf>
    <xf numFmtId="0" fontId="114" fillId="0" borderId="0" xfId="0" applyFont="1" applyAlignment="1" applyProtection="1">
      <alignment/>
      <protection/>
    </xf>
    <xf numFmtId="0" fontId="0" fillId="0" borderId="0" xfId="0" applyFont="1" applyAlignment="1" applyProtection="1">
      <alignment horizontal="left" indent="2"/>
      <protection/>
    </xf>
    <xf numFmtId="0" fontId="30" fillId="0" borderId="0" xfId="29" applyProtection="1">
      <alignment/>
      <protection locked="0"/>
    </xf>
    <xf numFmtId="169" fontId="54" fillId="0" borderId="10" xfId="29" applyNumberFormat="1" applyFont="1" applyBorder="1" applyAlignment="1" applyProtection="1">
      <alignment horizontal="left"/>
      <protection locked="0"/>
    </xf>
    <xf numFmtId="0" fontId="55" fillId="0" borderId="9" xfId="29" applyFont="1" applyBorder="1" applyAlignment="1" applyProtection="1">
      <alignment horizontal="center"/>
      <protection locked="0"/>
    </xf>
    <xf numFmtId="0" fontId="56" fillId="22" borderId="9" xfId="29" applyFont="1" applyFill="1" applyBorder="1" applyAlignment="1" applyProtection="1">
      <alignment horizontal="center"/>
      <protection locked="0"/>
    </xf>
    <xf numFmtId="0" fontId="54" fillId="0" borderId="11" xfId="29" applyFont="1" applyBorder="1" applyAlignment="1" applyProtection="1">
      <alignment horizontal="left"/>
      <protection locked="0"/>
    </xf>
    <xf numFmtId="0" fontId="9" fillId="23" borderId="0" xfId="0" applyFont="1" applyFill="1" applyBorder="1" applyAlignment="1">
      <alignment horizontal="left"/>
    </xf>
    <xf numFmtId="0" fontId="0" fillId="18" borderId="10" xfId="0" applyFill="1" applyBorder="1" applyAlignment="1">
      <alignment horizontal="center" vertical="center"/>
    </xf>
    <xf numFmtId="0" fontId="0" fillId="18" borderId="10" xfId="0" applyFill="1" applyBorder="1" applyAlignment="1">
      <alignment/>
    </xf>
    <xf numFmtId="0" fontId="103" fillId="0" borderId="0" xfId="21" applyAlignment="1" applyProtection="1">
      <alignment/>
      <protection/>
    </xf>
    <xf numFmtId="0" fontId="0" fillId="19" borderId="34" xfId="0" applyFill="1" applyBorder="1" applyAlignment="1">
      <alignment horizontal="center" vertical="center" wrapText="1"/>
    </xf>
    <xf numFmtId="0" fontId="0" fillId="0" borderId="18" xfId="0"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0" fillId="0" borderId="9" xfId="0" applyBorder="1" applyAlignment="1">
      <alignment horizontal="left" vertical="center" wrapText="1"/>
    </xf>
    <xf numFmtId="0" fontId="9" fillId="0" borderId="9" xfId="0" applyFont="1" applyFill="1" applyBorder="1" applyAlignment="1">
      <alignment horizontal="left" vertical="center" wrapText="1"/>
    </xf>
    <xf numFmtId="0" fontId="9" fillId="0" borderId="15" xfId="0" applyFont="1" applyFill="1" applyBorder="1" applyAlignment="1">
      <alignment horizontal="left" vertical="top" wrapText="1" indent="2"/>
    </xf>
    <xf numFmtId="0" fontId="8" fillId="0" borderId="9" xfId="0" applyFont="1" applyFill="1" applyBorder="1" applyAlignment="1">
      <alignment vertical="top" wrapText="1"/>
    </xf>
    <xf numFmtId="0" fontId="9" fillId="0" borderId="0" xfId="0" applyFont="1" applyFill="1" applyBorder="1" applyAlignment="1">
      <alignment vertical="center"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0" xfId="0" applyFont="1" applyFill="1" applyBorder="1" applyAlignment="1">
      <alignmen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15" xfId="0" applyFont="1" applyFill="1" applyBorder="1" applyAlignment="1">
      <alignment horizontal="left" wrapText="1" indent="2"/>
    </xf>
    <xf numFmtId="0" fontId="9" fillId="0" borderId="16" xfId="0" applyFont="1" applyFill="1" applyBorder="1" applyAlignment="1">
      <alignment horizontal="left" vertical="top" wrapText="1" indent="2"/>
    </xf>
    <xf numFmtId="0" fontId="125" fillId="0" borderId="10" xfId="0" applyFont="1" applyBorder="1" applyAlignment="1">
      <alignment vertical="top" wrapText="1"/>
    </xf>
    <xf numFmtId="0" fontId="125" fillId="0" borderId="15" xfId="0" applyFont="1" applyBorder="1" applyAlignment="1">
      <alignment vertical="top" wrapText="1"/>
    </xf>
    <xf numFmtId="0" fontId="125" fillId="0" borderId="16" xfId="0" applyFont="1" applyBorder="1" applyAlignment="1">
      <alignment vertical="top" wrapText="1"/>
    </xf>
    <xf numFmtId="0" fontId="8" fillId="0" borderId="9" xfId="0" applyFont="1" applyBorder="1" applyAlignment="1">
      <alignment horizontal="center" wrapText="1"/>
    </xf>
    <xf numFmtId="0" fontId="32" fillId="16" borderId="0" xfId="31" applyFont="1" applyFill="1" applyBorder="1" applyAlignment="1">
      <alignment vertical="top" wrapText="1"/>
      <protection/>
    </xf>
    <xf numFmtId="0" fontId="58" fillId="9" borderId="0" xfId="31" applyFont="1" applyFill="1" applyAlignment="1">
      <alignment vertical="top" wrapText="1"/>
      <protection/>
    </xf>
    <xf numFmtId="0" fontId="27" fillId="9" borderId="0" xfId="31" applyFont="1" applyFill="1" applyAlignment="1">
      <alignment vertical="top" wrapText="1"/>
      <protection/>
    </xf>
    <xf numFmtId="0" fontId="129" fillId="0" borderId="16" xfId="0" applyFont="1" applyFill="1" applyBorder="1" applyAlignment="1">
      <alignment vertical="top" wrapText="1"/>
    </xf>
    <xf numFmtId="0" fontId="9" fillId="0" borderId="15" xfId="0" applyNumberFormat="1" applyFont="1" applyFill="1" applyBorder="1" applyAlignment="1">
      <alignment vertical="top" wrapText="1"/>
    </xf>
    <xf numFmtId="0" fontId="9" fillId="0" borderId="15" xfId="0" applyFont="1" applyFill="1" applyBorder="1" applyAlignment="1">
      <alignment horizontal="left" wrapText="1"/>
    </xf>
    <xf numFmtId="0" fontId="9" fillId="0" borderId="0" xfId="0" applyFont="1" applyAlignment="1">
      <alignment wrapText="1"/>
    </xf>
    <xf numFmtId="0" fontId="9" fillId="0" borderId="9" xfId="31" applyFont="1" applyFill="1" applyBorder="1" applyAlignment="1" quotePrefix="1">
      <alignment horizontal="center" vertical="top" wrapText="1"/>
      <protection/>
    </xf>
    <xf numFmtId="0" fontId="9" fillId="9" borderId="9" xfId="31" applyFont="1" applyFill="1" applyBorder="1" applyAlignment="1">
      <alignment vertical="top" wrapText="1"/>
      <protection/>
    </xf>
    <xf numFmtId="0" fontId="9" fillId="0" borderId="9" xfId="31" applyFont="1" applyFill="1" applyBorder="1" applyAlignment="1">
      <alignment horizontal="center" vertical="top" wrapText="1"/>
      <protection/>
    </xf>
    <xf numFmtId="0" fontId="9" fillId="15" borderId="9" xfId="31" applyFont="1" applyFill="1" applyBorder="1" applyAlignment="1">
      <alignment horizontal="center" vertical="top" wrapText="1"/>
      <protection/>
    </xf>
    <xf numFmtId="0" fontId="8" fillId="9" borderId="9" xfId="31" applyFont="1" applyFill="1" applyBorder="1" applyAlignment="1">
      <alignment vertical="top" wrapText="1"/>
      <protection/>
    </xf>
    <xf numFmtId="0" fontId="9" fillId="0" borderId="9" xfId="31" applyFont="1" applyFill="1" applyBorder="1" applyAlignment="1">
      <alignment horizontal="left" vertical="top" wrapText="1"/>
      <protection/>
    </xf>
    <xf numFmtId="0" fontId="8" fillId="0" borderId="9" xfId="0" applyFont="1" applyFill="1" applyBorder="1" applyAlignment="1">
      <alignment vertical="center" wrapText="1"/>
    </xf>
    <xf numFmtId="0" fontId="9" fillId="0" borderId="15" xfId="0" applyFont="1" applyBorder="1" applyAlignment="1">
      <alignment horizontal="left" vertical="top" wrapText="1"/>
    </xf>
    <xf numFmtId="0" fontId="114" fillId="16" borderId="0" xfId="31" applyFont="1" applyFill="1" applyBorder="1" applyAlignment="1">
      <alignment horizontal="left" vertical="top" wrapText="1"/>
      <protection/>
    </xf>
    <xf numFmtId="0" fontId="121" fillId="15" borderId="0" xfId="31" applyFont="1" applyFill="1" applyBorder="1" applyAlignment="1">
      <alignment vertical="top" wrapText="1"/>
      <protection/>
    </xf>
    <xf numFmtId="0" fontId="113" fillId="9" borderId="0" xfId="31" applyFont="1" applyFill="1" applyBorder="1" applyAlignment="1">
      <alignment vertical="top" wrapText="1"/>
      <protection/>
    </xf>
    <xf numFmtId="0" fontId="119" fillId="15" borderId="0" xfId="31" applyFont="1" applyFill="1" applyBorder="1" applyAlignment="1">
      <alignment vertical="top" wrapText="1"/>
      <protection/>
    </xf>
    <xf numFmtId="0" fontId="123" fillId="16" borderId="0" xfId="31" applyFont="1" applyFill="1" applyBorder="1" applyAlignment="1">
      <alignment vertical="top" wrapText="1"/>
      <protection/>
    </xf>
    <xf numFmtId="0" fontId="114" fillId="16" borderId="0" xfId="31" applyFont="1" applyFill="1" applyBorder="1" applyAlignment="1">
      <alignment vertical="top"/>
      <protection/>
    </xf>
    <xf numFmtId="0" fontId="113" fillId="16" borderId="0" xfId="31" applyFont="1" applyFill="1" applyBorder="1" applyAlignment="1">
      <alignment vertical="top"/>
      <protection/>
    </xf>
    <xf numFmtId="0" fontId="113" fillId="9" borderId="0" xfId="31" applyFont="1" applyFill="1" applyAlignment="1">
      <alignment vertical="top" wrapText="1"/>
      <protection/>
    </xf>
    <xf numFmtId="0" fontId="113" fillId="9" borderId="0" xfId="31" applyFont="1" applyFill="1" applyAlignment="1">
      <alignment vertical="top"/>
      <protection/>
    </xf>
    <xf numFmtId="0" fontId="123" fillId="16" borderId="0" xfId="31" applyFont="1" applyFill="1" applyAlignment="1">
      <alignment vertical="top" wrapText="1"/>
      <protection/>
    </xf>
    <xf numFmtId="0" fontId="9" fillId="15" borderId="0" xfId="0" applyFont="1" applyFill="1" applyBorder="1" applyAlignment="1">
      <alignment horizontal="right"/>
    </xf>
    <xf numFmtId="0" fontId="9" fillId="15" borderId="0" xfId="0" applyFont="1" applyFill="1" applyBorder="1" applyAlignment="1">
      <alignment horizontal="right" wrapText="1"/>
    </xf>
    <xf numFmtId="0" fontId="9" fillId="15" borderId="12" xfId="0" applyFont="1" applyFill="1" applyBorder="1" applyAlignment="1">
      <alignment horizontal="right"/>
    </xf>
    <xf numFmtId="0" fontId="11" fillId="0" borderId="0" xfId="0" applyFont="1" applyAlignment="1">
      <alignment wrapText="1"/>
    </xf>
    <xf numFmtId="0" fontId="9" fillId="0" borderId="9" xfId="0" applyFont="1" applyBorder="1" applyAlignment="1">
      <alignment horizontal="center" wrapText="1"/>
    </xf>
    <xf numFmtId="0" fontId="9" fillId="9" borderId="9" xfId="0" applyFont="1" applyFill="1" applyBorder="1" applyAlignment="1">
      <alignment horizontal="center" wrapText="1"/>
    </xf>
    <xf numFmtId="0" fontId="9" fillId="9" borderId="9" xfId="0" applyFont="1" applyFill="1" applyBorder="1" applyAlignment="1">
      <alignment horizontal="right" wrapText="1"/>
    </xf>
    <xf numFmtId="0" fontId="8" fillId="0" borderId="9" xfId="0" applyFont="1" applyFill="1" applyBorder="1" applyAlignment="1">
      <alignment horizontal="left" wrapText="1"/>
    </xf>
    <xf numFmtId="0" fontId="8" fillId="0" borderId="9" xfId="0" applyFont="1" applyFill="1" applyBorder="1" applyAlignment="1">
      <alignment horizontal="left"/>
    </xf>
    <xf numFmtId="0" fontId="9" fillId="0" borderId="9" xfId="0" applyFont="1" applyFill="1" applyBorder="1" applyAlignment="1">
      <alignment horizontal="left" wrapText="1"/>
    </xf>
    <xf numFmtId="0" fontId="9" fillId="0" borderId="0" xfId="0" applyFont="1" applyAlignment="1">
      <alignment horizontal="left"/>
    </xf>
    <xf numFmtId="0" fontId="8" fillId="0" borderId="9" xfId="0" applyFont="1" applyFill="1" applyBorder="1" applyAlignment="1">
      <alignment horizontal="left" vertical="center" wrapText="1"/>
    </xf>
    <xf numFmtId="0" fontId="9" fillId="0" borderId="16" xfId="0" applyNumberFormat="1" applyFont="1" applyFill="1" applyBorder="1" applyAlignment="1">
      <alignment vertical="top" wrapText="1"/>
    </xf>
    <xf numFmtId="0" fontId="8" fillId="20" borderId="9" xfId="0" applyFont="1" applyFill="1" applyBorder="1" applyAlignment="1">
      <alignment/>
    </xf>
    <xf numFmtId="0" fontId="8" fillId="16" borderId="0" xfId="0" applyFont="1" applyFill="1" applyBorder="1" applyAlignment="1">
      <alignment horizontal="left" vertical="top" wrapText="1"/>
    </xf>
    <xf numFmtId="0" fontId="9" fillId="16" borderId="0" xfId="0" applyFont="1" applyFill="1" applyBorder="1" applyAlignment="1">
      <alignment horizontal="left" vertical="top" wrapText="1"/>
    </xf>
    <xf numFmtId="0" fontId="9" fillId="16" borderId="0" xfId="0" applyFont="1" applyFill="1" applyAlignment="1">
      <alignment vertical="top" wrapText="1"/>
    </xf>
    <xf numFmtId="0" fontId="112" fillId="0" borderId="0" xfId="0" applyFont="1" applyFill="1" applyAlignment="1">
      <alignment/>
    </xf>
    <xf numFmtId="0" fontId="8" fillId="16" borderId="0" xfId="0" applyFont="1" applyFill="1" applyBorder="1" applyAlignment="1">
      <alignment horizontal="left" vertical="top"/>
    </xf>
    <xf numFmtId="0" fontId="9" fillId="16" borderId="0" xfId="0" applyFont="1" applyFill="1" applyBorder="1" applyAlignment="1">
      <alignment horizontal="left" wrapText="1"/>
    </xf>
    <xf numFmtId="0" fontId="9" fillId="16" borderId="0" xfId="0" applyFont="1" applyFill="1" applyBorder="1" applyAlignment="1">
      <alignment horizontal="left" wrapText="1" indent="1"/>
    </xf>
    <xf numFmtId="0" fontId="9" fillId="16" borderId="0" xfId="0" applyFont="1" applyFill="1" applyBorder="1" applyAlignment="1">
      <alignment horizontal="left" indent="1"/>
    </xf>
    <xf numFmtId="0" fontId="8" fillId="16" borderId="0" xfId="0" applyFont="1" applyFill="1" applyAlignment="1">
      <alignment wrapText="1"/>
    </xf>
    <xf numFmtId="0" fontId="27" fillId="16" borderId="0" xfId="27" applyFont="1" applyFill="1" applyBorder="1" applyAlignment="1">
      <alignment horizontal="left" vertical="top" wrapText="1"/>
      <protection/>
    </xf>
    <xf numFmtId="0" fontId="12" fillId="16" borderId="0" xfId="0" applyFont="1" applyFill="1" applyBorder="1" applyAlignment="1">
      <alignment horizontal="left" vertical="top" wrapText="1"/>
    </xf>
    <xf numFmtId="0" fontId="13" fillId="0" borderId="0" xfId="0" applyFont="1" applyFill="1" applyBorder="1" applyAlignment="1">
      <alignment horizontal="left" wrapText="1" indent="2"/>
    </xf>
    <xf numFmtId="0" fontId="13" fillId="9" borderId="0" xfId="0" applyFont="1" applyFill="1" applyBorder="1" applyAlignment="1">
      <alignment horizontal="left" wrapText="1" indent="2"/>
    </xf>
    <xf numFmtId="0" fontId="8" fillId="16" borderId="0" xfId="31" applyFont="1" applyFill="1" applyAlignment="1">
      <alignment wrapText="1"/>
      <protection/>
    </xf>
    <xf numFmtId="0" fontId="9" fillId="16" borderId="0" xfId="0" applyFont="1" applyFill="1" applyBorder="1" applyAlignment="1">
      <alignment horizontal="right" wrapText="1"/>
    </xf>
    <xf numFmtId="0" fontId="9" fillId="16" borderId="0" xfId="31" applyFont="1" applyFill="1" applyBorder="1" applyAlignment="1">
      <alignment horizontal="left" wrapText="1"/>
      <protection/>
    </xf>
    <xf numFmtId="0" fontId="8" fillId="0" borderId="0" xfId="0" applyFont="1" applyFill="1" applyAlignment="1">
      <alignment horizontal="left" wrapText="1"/>
    </xf>
    <xf numFmtId="0" fontId="8" fillId="0" borderId="0" xfId="0" applyFont="1" applyFill="1" applyBorder="1" applyAlignment="1">
      <alignment vertical="top" wrapText="1"/>
    </xf>
    <xf numFmtId="0" fontId="27" fillId="9" borderId="0" xfId="27" applyFont="1" applyFill="1" applyAlignment="1">
      <alignment horizontal="center" vertical="center"/>
      <protection/>
    </xf>
    <xf numFmtId="0" fontId="27" fillId="9" borderId="0" xfId="27" applyFont="1" applyFill="1" applyBorder="1" applyAlignment="1">
      <alignment horizontal="center" vertical="center" wrapText="1"/>
      <protection/>
    </xf>
    <xf numFmtId="0" fontId="27" fillId="12" borderId="0" xfId="27" applyFont="1" applyFill="1" applyAlignment="1">
      <alignment horizontal="center" vertical="center" wrapText="1"/>
      <protection/>
    </xf>
    <xf numFmtId="0" fontId="27" fillId="16" borderId="0" xfId="27" applyFont="1" applyFill="1" applyBorder="1" applyAlignment="1">
      <alignment horizontal="center" vertical="center" wrapText="1"/>
      <protection/>
    </xf>
    <xf numFmtId="0" fontId="27" fillId="16" borderId="0" xfId="0" applyFont="1" applyFill="1" applyBorder="1" applyAlignment="1">
      <alignment horizontal="center" vertical="center" wrapText="1"/>
    </xf>
    <xf numFmtId="0" fontId="27" fillId="12" borderId="0" xfId="0" applyFont="1" applyFill="1" applyBorder="1" applyAlignment="1">
      <alignment horizontal="center" vertical="center" wrapText="1"/>
    </xf>
    <xf numFmtId="0" fontId="27" fillId="9" borderId="0" xfId="0" applyFont="1" applyFill="1" applyAlignment="1">
      <alignment horizontal="center" vertical="center"/>
    </xf>
    <xf numFmtId="0" fontId="27" fillId="10" borderId="0" xfId="0" applyFont="1" applyFill="1" applyAlignment="1">
      <alignment horizontal="center" vertical="center"/>
    </xf>
    <xf numFmtId="0" fontId="27" fillId="10" borderId="0" xfId="0" applyFont="1" applyFill="1" applyAlignment="1">
      <alignment horizontal="center" vertical="center" wrapText="1"/>
    </xf>
    <xf numFmtId="0" fontId="2" fillId="9" borderId="0" xfId="0" applyFont="1" applyFill="1" applyAlignment="1">
      <alignment horizontal="center" vertical="center"/>
    </xf>
    <xf numFmtId="0" fontId="27" fillId="9" borderId="0" xfId="0" applyFont="1" applyFill="1" applyBorder="1" applyAlignment="1">
      <alignment horizontal="center" vertical="center" wrapText="1"/>
    </xf>
    <xf numFmtId="0" fontId="60" fillId="0" borderId="0" xfId="0" applyFont="1" applyAlignment="1">
      <alignment horizontal="center" vertical="center"/>
    </xf>
    <xf numFmtId="0" fontId="2" fillId="12" borderId="0" xfId="0" applyFont="1" applyFill="1" applyBorder="1" applyAlignment="1">
      <alignment horizontal="center" vertical="center" wrapText="1"/>
    </xf>
    <xf numFmtId="0" fontId="27" fillId="16" borderId="0" xfId="0" applyFont="1" applyFill="1" applyBorder="1" applyAlignment="1">
      <alignment horizontal="center" vertical="center"/>
    </xf>
    <xf numFmtId="0" fontId="2" fillId="0" borderId="0" xfId="0" applyFont="1" applyAlignment="1">
      <alignment horizontal="center" vertical="center"/>
    </xf>
    <xf numFmtId="0" fontId="27" fillId="16" borderId="0" xfId="0" applyFont="1" applyFill="1" applyAlignment="1">
      <alignment horizontal="center" vertical="center" wrapText="1"/>
    </xf>
    <xf numFmtId="0" fontId="2" fillId="9" borderId="0" xfId="0" applyFont="1" applyFill="1" applyBorder="1" applyAlignment="1">
      <alignment horizontal="center" vertical="center"/>
    </xf>
    <xf numFmtId="0" fontId="27" fillId="0" borderId="0" xfId="0" applyFont="1" applyFill="1" applyAlignment="1">
      <alignment horizontal="center" vertical="center" wrapText="1"/>
    </xf>
    <xf numFmtId="0" fontId="27" fillId="12" borderId="0" xfId="0" applyFont="1" applyFill="1" applyAlignment="1">
      <alignment horizontal="center" vertical="center"/>
    </xf>
    <xf numFmtId="0" fontId="27" fillId="0" borderId="0" xfId="0" applyFont="1" applyAlignment="1">
      <alignment horizontal="center" vertical="center"/>
    </xf>
    <xf numFmtId="0" fontId="2" fillId="0" borderId="0" xfId="27" applyFont="1" applyFill="1" applyAlignment="1">
      <alignment horizontal="center" vertical="center"/>
      <protection/>
    </xf>
    <xf numFmtId="0" fontId="27" fillId="0" borderId="0" xfId="0" applyFont="1" applyAlignment="1">
      <alignment horizontal="center" vertical="center" wrapText="1"/>
    </xf>
    <xf numFmtId="0" fontId="27" fillId="9"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27" fillId="0" borderId="0" xfId="27" applyFont="1" applyFill="1" applyBorder="1" applyAlignment="1">
      <alignment horizontal="left" vertical="top" wrapText="1"/>
      <protection/>
    </xf>
    <xf numFmtId="0" fontId="27" fillId="0" borderId="0" xfId="27" applyFont="1" applyFill="1" applyBorder="1" applyAlignment="1">
      <alignment horizontal="center" vertical="center" wrapText="1"/>
      <protection/>
    </xf>
    <xf numFmtId="3" fontId="30" fillId="0" borderId="23" xfId="29" applyNumberFormat="1" applyBorder="1" applyProtection="1">
      <alignment/>
      <protection locked="0"/>
    </xf>
    <xf numFmtId="3" fontId="30" fillId="0" borderId="14" xfId="29" applyNumberFormat="1" applyBorder="1" applyProtection="1">
      <alignment/>
      <protection locked="0"/>
    </xf>
    <xf numFmtId="3" fontId="30" fillId="0" borderId="21" xfId="29" applyNumberFormat="1" applyBorder="1" applyAlignment="1" applyProtection="1">
      <alignment horizontal="right"/>
      <protection locked="0"/>
    </xf>
    <xf numFmtId="3" fontId="30" fillId="0" borderId="19" xfId="29" applyNumberFormat="1" applyBorder="1" applyProtection="1">
      <alignment/>
      <protection locked="0"/>
    </xf>
    <xf numFmtId="3" fontId="30" fillId="0" borderId="37" xfId="29" applyNumberFormat="1" applyBorder="1" applyProtection="1">
      <alignment/>
      <protection locked="0"/>
    </xf>
    <xf numFmtId="3" fontId="30" fillId="0" borderId="37" xfId="29" applyNumberFormat="1" applyBorder="1" applyAlignment="1" applyProtection="1">
      <alignment horizontal="right"/>
      <protection locked="0"/>
    </xf>
    <xf numFmtId="1" fontId="30" fillId="0" borderId="4" xfId="33" applyProtection="1">
      <alignment horizontal="right"/>
      <protection locked="0"/>
    </xf>
    <xf numFmtId="3" fontId="54" fillId="24" borderId="23" xfId="29" applyNumberFormat="1" applyFont="1" applyFill="1" applyBorder="1" applyAlignment="1" applyProtection="1">
      <alignment horizontal="centerContinuous" vertical="center"/>
      <protection locked="0"/>
    </xf>
    <xf numFmtId="0" fontId="30" fillId="24" borderId="14" xfId="29" applyFill="1" applyBorder="1" applyAlignment="1" applyProtection="1">
      <alignment horizontal="right"/>
      <protection locked="0"/>
    </xf>
    <xf numFmtId="0" fontId="54" fillId="0" borderId="14" xfId="29" applyFont="1" applyBorder="1" applyProtection="1">
      <alignment/>
      <protection locked="0"/>
    </xf>
    <xf numFmtId="0" fontId="54" fillId="24" borderId="14" xfId="29" applyFont="1" applyFill="1" applyBorder="1" applyAlignment="1" applyProtection="1">
      <alignment horizontal="right"/>
      <protection locked="0"/>
    </xf>
    <xf numFmtId="0" fontId="30" fillId="24" borderId="19" xfId="29" applyFill="1" applyBorder="1" applyProtection="1">
      <alignment/>
      <protection locked="0"/>
    </xf>
    <xf numFmtId="0" fontId="30" fillId="24" borderId="37" xfId="29" applyFill="1" applyBorder="1" applyAlignment="1" applyProtection="1">
      <alignment horizontal="right"/>
      <protection locked="0"/>
    </xf>
    <xf numFmtId="0" fontId="54" fillId="0" borderId="17" xfId="29" applyFont="1" applyBorder="1" applyProtection="1">
      <alignment/>
      <protection locked="0"/>
    </xf>
    <xf numFmtId="1" fontId="54" fillId="0" borderId="18" xfId="29" applyNumberFormat="1" applyFont="1" applyBorder="1" applyAlignment="1" applyProtection="1">
      <alignment horizontal="right"/>
      <protection locked="0"/>
    </xf>
    <xf numFmtId="0" fontId="27" fillId="0" borderId="0" xfId="30" applyProtection="1">
      <alignment/>
      <protection locked="0"/>
    </xf>
    <xf numFmtId="0" fontId="0" fillId="0" borderId="0" xfId="0" applyAlignment="1" applyProtection="1">
      <alignment/>
      <protection locked="0"/>
    </xf>
    <xf numFmtId="0" fontId="127" fillId="0" borderId="0" xfId="0" applyFont="1" applyAlignment="1" applyProtection="1">
      <alignment horizontal="center"/>
      <protection locked="0"/>
    </xf>
    <xf numFmtId="0" fontId="130" fillId="0" borderId="0" xfId="0" applyFont="1" applyAlignment="1" applyProtection="1">
      <alignment/>
      <protection locked="0"/>
    </xf>
    <xf numFmtId="0" fontId="27" fillId="24" borderId="11" xfId="30" applyFill="1" applyBorder="1" applyAlignment="1" applyProtection="1">
      <alignment horizontal="right"/>
      <protection locked="0"/>
    </xf>
    <xf numFmtId="166" fontId="27" fillId="0" borderId="0" xfId="30" applyNumberFormat="1" applyAlignment="1" applyProtection="1">
      <alignment horizontal="center"/>
      <protection locked="0"/>
    </xf>
    <xf numFmtId="0" fontId="27" fillId="0" borderId="0" xfId="30" applyAlignment="1" applyProtection="1">
      <alignment horizontal="center"/>
      <protection locked="0"/>
    </xf>
    <xf numFmtId="0" fontId="27" fillId="0" borderId="11" xfId="30" applyFill="1" applyBorder="1" applyAlignment="1" applyProtection="1">
      <alignment horizontal="left"/>
      <protection locked="0"/>
    </xf>
    <xf numFmtId="0" fontId="27" fillId="24" borderId="11" xfId="30" applyFill="1" applyBorder="1" applyAlignment="1" applyProtection="1">
      <alignment horizontal="left"/>
      <protection locked="0"/>
    </xf>
    <xf numFmtId="0" fontId="27" fillId="0" borderId="0" xfId="30" applyNumberFormat="1" applyAlignment="1" applyProtection="1">
      <alignment horizontal="center"/>
      <protection locked="0"/>
    </xf>
    <xf numFmtId="164" fontId="28" fillId="25" borderId="15" xfId="30" applyNumberFormat="1" applyFont="1" applyFill="1" applyBorder="1" applyAlignment="1" applyProtection="1">
      <alignment horizontal="center"/>
      <protection/>
    </xf>
    <xf numFmtId="164" fontId="28" fillId="25" borderId="16" xfId="30" applyNumberFormat="1" applyFont="1" applyFill="1" applyBorder="1" applyAlignment="1" applyProtection="1">
      <alignment horizontal="center"/>
      <protection/>
    </xf>
    <xf numFmtId="0" fontId="27" fillId="0" borderId="10" xfId="30" applyBorder="1" applyProtection="1">
      <alignment/>
      <protection/>
    </xf>
    <xf numFmtId="0" fontId="27" fillId="0" borderId="15" xfId="30" applyBorder="1" applyProtection="1">
      <alignment/>
      <protection/>
    </xf>
    <xf numFmtId="0" fontId="27" fillId="0" borderId="16" xfId="30" applyBorder="1" applyProtection="1">
      <alignment/>
      <protection/>
    </xf>
    <xf numFmtId="0" fontId="9" fillId="0" borderId="9" xfId="0" applyFont="1" applyFill="1" applyBorder="1" applyAlignment="1" applyProtection="1">
      <alignment horizontal="center"/>
      <protection locked="0"/>
    </xf>
    <xf numFmtId="0" fontId="9" fillId="20" borderId="9" xfId="0" applyFont="1" applyFill="1" applyBorder="1" applyAlignment="1" applyProtection="1">
      <alignment horizontal="center" wrapText="1"/>
      <protection locked="0"/>
    </xf>
    <xf numFmtId="0" fontId="9" fillId="20" borderId="9" xfId="0" applyFont="1" applyFill="1" applyBorder="1" applyAlignment="1" applyProtection="1">
      <alignment horizontal="center"/>
      <protection locked="0"/>
    </xf>
    <xf numFmtId="0" fontId="9" fillId="0" borderId="9" xfId="0" applyFont="1" applyFill="1" applyBorder="1" applyAlignment="1" applyProtection="1" quotePrefix="1">
      <alignment horizontal="center" wrapText="1"/>
      <protection locked="0"/>
    </xf>
    <xf numFmtId="0" fontId="6" fillId="0" borderId="0" xfId="0" applyFont="1" applyAlignment="1" applyProtection="1">
      <alignment/>
      <protection locked="0"/>
    </xf>
    <xf numFmtId="0" fontId="8" fillId="9" borderId="11"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9" fillId="20" borderId="9" xfId="0" applyFont="1" applyFill="1" applyBorder="1" applyAlignment="1" applyProtection="1">
      <alignment horizontal="center" vertical="top" wrapText="1"/>
      <protection locked="0"/>
    </xf>
    <xf numFmtId="0" fontId="9" fillId="15" borderId="9" xfId="0" applyFont="1" applyFill="1" applyBorder="1" applyAlignment="1" applyProtection="1">
      <alignment horizontal="center"/>
      <protection locked="0"/>
    </xf>
    <xf numFmtId="0" fontId="9" fillId="15" borderId="9" xfId="0" applyFont="1" applyFill="1" applyBorder="1" applyAlignment="1" applyProtection="1">
      <alignment horizontal="center" wrapText="1"/>
      <protection locked="0"/>
    </xf>
    <xf numFmtId="0" fontId="9" fillId="0" borderId="9" xfId="0" applyFont="1" applyFill="1" applyBorder="1" applyAlignment="1" applyProtection="1">
      <alignment horizontal="center" wrapText="1"/>
      <protection locked="0"/>
    </xf>
    <xf numFmtId="0" fontId="9" fillId="0" borderId="0" xfId="0" applyFont="1" applyFill="1" applyBorder="1" applyAlignment="1" applyProtection="1">
      <alignment/>
      <protection locked="0"/>
    </xf>
    <xf numFmtId="0" fontId="9" fillId="26" borderId="9" xfId="0" applyFont="1" applyFill="1" applyBorder="1" applyAlignment="1" applyProtection="1">
      <alignment horizontal="center"/>
      <protection/>
    </xf>
    <xf numFmtId="0" fontId="9" fillId="26" borderId="9" xfId="0" applyFont="1" applyFill="1" applyBorder="1" applyAlignment="1" applyProtection="1">
      <alignment horizontal="center" vertical="top" wrapText="1"/>
      <protection/>
    </xf>
    <xf numFmtId="2" fontId="9" fillId="0" borderId="11" xfId="0" applyNumberFormat="1" applyFont="1" applyFill="1" applyBorder="1" applyAlignment="1" applyProtection="1">
      <alignment horizontal="center"/>
      <protection locked="0"/>
    </xf>
    <xf numFmtId="2" fontId="9" fillId="0" borderId="17" xfId="0" applyNumberFormat="1" applyFont="1" applyFill="1" applyBorder="1" applyAlignment="1" applyProtection="1">
      <alignment horizontal="center"/>
      <protection locked="0"/>
    </xf>
    <xf numFmtId="2" fontId="9" fillId="20" borderId="11"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protection locked="0"/>
    </xf>
    <xf numFmtId="2" fontId="9" fillId="20" borderId="9" xfId="0" applyNumberFormat="1" applyFont="1" applyFill="1" applyBorder="1" applyAlignment="1" applyProtection="1">
      <alignment horizontal="center"/>
      <protection locked="0"/>
    </xf>
    <xf numFmtId="2" fontId="9" fillId="0" borderId="0" xfId="0" applyNumberFormat="1" applyFont="1" applyFill="1" applyAlignment="1" applyProtection="1">
      <alignment/>
      <protection locked="0"/>
    </xf>
    <xf numFmtId="2" fontId="9" fillId="0" borderId="0" xfId="0" applyNumberFormat="1" applyFont="1" applyFill="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13"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6" fillId="0" borderId="0" xfId="0" applyNumberFormat="1" applyFont="1" applyAlignment="1" applyProtection="1">
      <alignment/>
      <protection locked="0"/>
    </xf>
    <xf numFmtId="2" fontId="9" fillId="0" borderId="0" xfId="0" applyNumberFormat="1" applyFont="1" applyFill="1" applyBorder="1" applyAlignment="1" applyProtection="1">
      <alignment/>
      <protection locked="0"/>
    </xf>
    <xf numFmtId="2" fontId="9" fillId="0" borderId="9" xfId="0" applyNumberFormat="1" applyFont="1" applyFill="1" applyBorder="1" applyAlignment="1" applyProtection="1">
      <alignment horizontal="center" wrapText="1"/>
      <protection locked="0"/>
    </xf>
    <xf numFmtId="2" fontId="9" fillId="0" borderId="11" xfId="0" applyNumberFormat="1" applyFont="1" applyFill="1" applyBorder="1" applyAlignment="1" applyProtection="1">
      <alignment horizontal="center" wrapText="1"/>
      <protection locked="0"/>
    </xf>
    <xf numFmtId="2" fontId="9" fillId="20" borderId="9" xfId="0" applyNumberFormat="1" applyFont="1" applyFill="1" applyBorder="1" applyAlignment="1" applyProtection="1">
      <alignment horizontal="center" wrapText="1"/>
      <protection locked="0"/>
    </xf>
    <xf numFmtId="2" fontId="9" fillId="0" borderId="0" xfId="0" applyNumberFormat="1" applyFont="1" applyFill="1" applyAlignment="1" applyProtection="1">
      <alignment wrapText="1"/>
      <protection locked="0"/>
    </xf>
    <xf numFmtId="2" fontId="9" fillId="0" borderId="0" xfId="0" applyNumberFormat="1" applyFont="1" applyFill="1" applyBorder="1" applyAlignment="1" applyProtection="1" quotePrefix="1">
      <alignment horizontal="center"/>
      <protection locked="0"/>
    </xf>
    <xf numFmtId="2" fontId="9" fillId="27" borderId="11" xfId="0" applyNumberFormat="1" applyFont="1" applyFill="1" applyBorder="1" applyAlignment="1" applyProtection="1">
      <alignment horizontal="center" wrapText="1"/>
      <protection/>
    </xf>
    <xf numFmtId="2" fontId="6" fillId="0" borderId="0" xfId="0" applyNumberFormat="1" applyFont="1" applyAlignment="1" applyProtection="1">
      <alignment/>
      <protection/>
    </xf>
    <xf numFmtId="2" fontId="9" fillId="0" borderId="0" xfId="0" applyNumberFormat="1" applyFont="1" applyFill="1" applyAlignment="1" applyProtection="1">
      <alignment horizontal="center"/>
      <protection/>
    </xf>
    <xf numFmtId="2" fontId="9" fillId="0" borderId="0" xfId="0" applyNumberFormat="1" applyFont="1" applyFill="1" applyBorder="1" applyAlignment="1" applyProtection="1">
      <alignment horizontal="center"/>
      <protection/>
    </xf>
    <xf numFmtId="2" fontId="0" fillId="16" borderId="9" xfId="0" applyNumberFormat="1" applyFill="1" applyBorder="1" applyAlignment="1" applyProtection="1">
      <alignment/>
      <protection locked="0"/>
    </xf>
    <xf numFmtId="2" fontId="112" fillId="15" borderId="0" xfId="0" applyNumberFormat="1" applyFont="1" applyFill="1" applyAlignment="1" applyProtection="1">
      <alignment/>
      <protection locked="0"/>
    </xf>
    <xf numFmtId="2" fontId="25" fillId="10" borderId="9" xfId="31" applyNumberFormat="1" applyFont="1" applyFill="1" applyBorder="1" applyAlignment="1" applyProtection="1">
      <alignment horizontal="center" vertical="top" wrapText="1"/>
      <protection locked="0"/>
    </xf>
    <xf numFmtId="2" fontId="0" fillId="15" borderId="0" xfId="0" applyNumberFormat="1" applyFill="1" applyAlignment="1" applyProtection="1">
      <alignment/>
      <protection locked="0"/>
    </xf>
    <xf numFmtId="2" fontId="4" fillId="0" borderId="0" xfId="0" applyNumberFormat="1" applyFont="1" applyAlignment="1" applyProtection="1">
      <alignment/>
      <protection locked="0"/>
    </xf>
    <xf numFmtId="2" fontId="8" fillId="0" borderId="0" xfId="0" applyNumberFormat="1" applyFont="1" applyFill="1" applyAlignment="1" applyProtection="1">
      <alignment vertical="center"/>
      <protection locked="0"/>
    </xf>
    <xf numFmtId="2" fontId="9" fillId="9" borderId="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vertical="center"/>
      <protection locked="0"/>
    </xf>
    <xf numFmtId="2" fontId="6" fillId="9" borderId="0" xfId="0" applyNumberFormat="1" applyFont="1" applyFill="1" applyAlignment="1" applyProtection="1">
      <alignment/>
      <protection locked="0"/>
    </xf>
    <xf numFmtId="2" fontId="6" fillId="0" borderId="0" xfId="0" applyNumberFormat="1" applyFont="1" applyBorder="1" applyAlignment="1" applyProtection="1">
      <alignment/>
      <protection locked="0"/>
    </xf>
    <xf numFmtId="2" fontId="9" fillId="0" borderId="11" xfId="0" applyNumberFormat="1" applyFont="1" applyBorder="1" applyAlignment="1" applyProtection="1">
      <alignment horizontal="center"/>
      <protection locked="0"/>
    </xf>
    <xf numFmtId="2" fontId="9" fillId="9" borderId="0" xfId="0" applyNumberFormat="1" applyFont="1" applyFill="1" applyAlignment="1" applyProtection="1">
      <alignment horizontal="left"/>
      <protection locked="0"/>
    </xf>
    <xf numFmtId="2" fontId="9"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2" fontId="6" fillId="0" borderId="0" xfId="0" applyNumberFormat="1" applyFont="1" applyFill="1" applyBorder="1" applyAlignment="1" applyProtection="1" quotePrefix="1">
      <alignment horizontal="center"/>
      <protection locked="0"/>
    </xf>
    <xf numFmtId="2" fontId="6"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left"/>
      <protection locked="0"/>
    </xf>
    <xf numFmtId="2" fontId="9" fillId="0" borderId="0" xfId="0" applyNumberFormat="1" applyFont="1" applyAlignment="1" applyProtection="1">
      <alignment/>
      <protection locked="0"/>
    </xf>
    <xf numFmtId="2" fontId="9" fillId="0" borderId="0" xfId="0" applyNumberFormat="1" applyFont="1" applyBorder="1" applyAlignment="1" applyProtection="1">
      <alignment/>
      <protection locked="0"/>
    </xf>
    <xf numFmtId="2" fontId="8" fillId="0" borderId="0" xfId="0" applyNumberFormat="1" applyFont="1" applyFill="1" applyBorder="1" applyAlignment="1" applyProtection="1">
      <alignment/>
      <protection locked="0"/>
    </xf>
    <xf numFmtId="2" fontId="9" fillId="0" borderId="9" xfId="0" applyNumberFormat="1" applyFont="1" applyBorder="1" applyAlignment="1" applyProtection="1">
      <alignment horizontal="center"/>
      <protection locked="0"/>
    </xf>
    <xf numFmtId="2" fontId="9" fillId="0" borderId="18" xfId="0" applyNumberFormat="1" applyFont="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2" fontId="9" fillId="20" borderId="18"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protection locked="0"/>
    </xf>
    <xf numFmtId="2" fontId="15" fillId="0" borderId="0" xfId="0" applyNumberFormat="1" applyFont="1" applyFill="1" applyBorder="1" applyAlignment="1" applyProtection="1" quotePrefix="1">
      <alignment horizontal="center"/>
      <protection locked="0"/>
    </xf>
    <xf numFmtId="2" fontId="37" fillId="0" borderId="0" xfId="0" applyNumberFormat="1" applyFont="1" applyFill="1" applyBorder="1" applyAlignment="1" applyProtection="1">
      <alignment/>
      <protection locked="0"/>
    </xf>
    <xf numFmtId="2" fontId="9" fillId="0" borderId="0" xfId="0" applyNumberFormat="1" applyFont="1" applyAlignment="1" applyProtection="1">
      <alignment horizontal="center"/>
      <protection locked="0"/>
    </xf>
    <xf numFmtId="2" fontId="8" fillId="0" borderId="0" xfId="0" applyNumberFormat="1" applyFont="1" applyBorder="1" applyAlignment="1" applyProtection="1">
      <alignment/>
      <protection locked="0"/>
    </xf>
    <xf numFmtId="2" fontId="9" fillId="0" borderId="14" xfId="0" applyNumberFormat="1" applyFont="1" applyFill="1" applyBorder="1" applyAlignment="1" applyProtection="1" quotePrefix="1">
      <alignment horizontal="center"/>
      <protection locked="0"/>
    </xf>
    <xf numFmtId="2" fontId="9" fillId="0" borderId="0" xfId="0" applyNumberFormat="1" applyFont="1" applyFill="1" applyBorder="1" applyAlignment="1" applyProtection="1">
      <alignment horizontal="right"/>
      <protection locked="0"/>
    </xf>
    <xf numFmtId="2" fontId="28" fillId="20" borderId="9" xfId="31" applyNumberFormat="1" applyFont="1" applyFill="1" applyBorder="1" applyAlignment="1" applyProtection="1">
      <alignment horizontal="center" vertical="top" wrapText="1"/>
      <protection locked="0"/>
    </xf>
    <xf numFmtId="2" fontId="28" fillId="9" borderId="9" xfId="31" applyNumberFormat="1" applyFont="1" applyFill="1" applyBorder="1" applyAlignment="1" applyProtection="1">
      <alignment horizontal="center" vertical="top" wrapText="1"/>
      <protection locked="0"/>
    </xf>
    <xf numFmtId="2" fontId="28" fillId="0" borderId="9" xfId="31" applyNumberFormat="1" applyFont="1" applyFill="1" applyBorder="1" applyAlignment="1" applyProtection="1">
      <alignment horizontal="center" vertical="top" wrapText="1"/>
      <protection locked="0"/>
    </xf>
    <xf numFmtId="2" fontId="28" fillId="9" borderId="0" xfId="31" applyNumberFormat="1" applyFont="1" applyFill="1" applyBorder="1" applyAlignment="1" applyProtection="1">
      <alignment horizontal="center" vertical="top" wrapText="1"/>
      <protection locked="0"/>
    </xf>
    <xf numFmtId="2" fontId="26" fillId="9" borderId="0" xfId="31" applyNumberFormat="1" applyFont="1" applyFill="1" applyProtection="1">
      <alignment/>
      <protection locked="0"/>
    </xf>
    <xf numFmtId="2" fontId="26" fillId="9" borderId="0" xfId="31" applyNumberFormat="1" applyFont="1" applyFill="1" applyAlignment="1" applyProtection="1">
      <alignment horizontal="center" wrapText="1"/>
      <protection locked="0"/>
    </xf>
    <xf numFmtId="2" fontId="26" fillId="9" borderId="0" xfId="31" applyNumberFormat="1" applyFont="1" applyFill="1" applyAlignment="1" applyProtection="1">
      <alignment horizontal="center" vertical="top" wrapText="1"/>
      <protection locked="0"/>
    </xf>
    <xf numFmtId="2" fontId="28" fillId="9" borderId="0" xfId="31" applyNumberFormat="1" applyFont="1" applyFill="1" applyBorder="1" applyAlignment="1" applyProtection="1">
      <alignment vertical="top" wrapText="1"/>
      <protection locked="0"/>
    </xf>
    <xf numFmtId="2" fontId="28" fillId="9" borderId="0" xfId="31" applyNumberFormat="1" applyFont="1" applyFill="1" applyAlignment="1" applyProtection="1">
      <alignment vertical="top" wrapText="1"/>
      <protection locked="0"/>
    </xf>
    <xf numFmtId="2" fontId="27" fillId="9" borderId="0" xfId="31" applyNumberFormat="1" applyFont="1" applyFill="1" applyProtection="1">
      <alignment/>
      <protection locked="0"/>
    </xf>
    <xf numFmtId="2" fontId="28" fillId="9" borderId="9" xfId="31" applyNumberFormat="1" applyFont="1" applyFill="1" applyBorder="1" applyAlignment="1" applyProtection="1">
      <alignment horizontal="center" vertical="top"/>
      <protection locked="0"/>
    </xf>
    <xf numFmtId="2" fontId="28" fillId="0" borderId="0" xfId="31" applyNumberFormat="1" applyFont="1" applyFill="1" applyBorder="1" applyAlignment="1" applyProtection="1">
      <alignment horizontal="center" vertical="top" wrapText="1"/>
      <protection locked="0"/>
    </xf>
    <xf numFmtId="2" fontId="28" fillId="9" borderId="0" xfId="31" applyNumberFormat="1" applyFont="1" applyFill="1" applyBorder="1" applyAlignment="1" applyProtection="1">
      <alignment horizontal="center" vertical="top"/>
      <protection locked="0"/>
    </xf>
    <xf numFmtId="2" fontId="28" fillId="15" borderId="0" xfId="31" applyNumberFormat="1" applyFont="1" applyFill="1" applyBorder="1" applyAlignment="1" applyProtection="1">
      <alignment horizontal="center" vertical="top" wrapText="1"/>
      <protection locked="0"/>
    </xf>
    <xf numFmtId="2" fontId="26" fillId="9" borderId="0" xfId="31" applyNumberFormat="1" applyFont="1" applyFill="1" applyAlignment="1" applyProtection="1">
      <alignment horizontal="center"/>
      <protection locked="0"/>
    </xf>
    <xf numFmtId="2" fontId="28" fillId="9" borderId="14" xfId="31" applyNumberFormat="1" applyFont="1" applyFill="1" applyBorder="1" applyAlignment="1" applyProtection="1">
      <alignment vertical="top" wrapText="1"/>
      <protection locked="0"/>
    </xf>
    <xf numFmtId="2" fontId="113" fillId="15" borderId="0" xfId="31" applyNumberFormat="1" applyFont="1" applyFill="1" applyAlignment="1" applyProtection="1">
      <alignment horizontal="center"/>
      <protection locked="0"/>
    </xf>
    <xf numFmtId="2" fontId="28" fillId="9" borderId="37" xfId="31" applyNumberFormat="1" applyFont="1" applyFill="1" applyBorder="1" applyAlignment="1" applyProtection="1">
      <alignment vertical="top" wrapText="1"/>
      <protection locked="0"/>
    </xf>
    <xf numFmtId="2" fontId="28" fillId="0" borderId="0" xfId="31" applyNumberFormat="1" applyFont="1" applyFill="1" applyBorder="1" applyAlignment="1" applyProtection="1">
      <alignment vertical="top" wrapText="1"/>
      <protection locked="0"/>
    </xf>
    <xf numFmtId="2" fontId="28" fillId="0" borderId="0" xfId="31" applyNumberFormat="1" applyFont="1" applyFill="1" applyAlignment="1" applyProtection="1">
      <alignment vertical="top" wrapText="1"/>
      <protection locked="0"/>
    </xf>
    <xf numFmtId="2" fontId="28" fillId="9" borderId="0" xfId="31" applyNumberFormat="1" applyFont="1" applyFill="1" applyBorder="1" applyAlignment="1" applyProtection="1">
      <alignment horizontal="left" vertical="top"/>
      <protection locked="0"/>
    </xf>
    <xf numFmtId="2" fontId="27" fillId="9" borderId="0" xfId="31" applyNumberFormat="1" applyFont="1" applyFill="1" applyBorder="1" applyProtection="1">
      <alignment/>
      <protection locked="0"/>
    </xf>
    <xf numFmtId="2" fontId="27" fillId="0" borderId="0" xfId="31" applyNumberFormat="1" applyFont="1" applyFill="1" applyBorder="1" applyProtection="1">
      <alignment/>
      <protection locked="0"/>
    </xf>
    <xf numFmtId="2" fontId="28" fillId="15" borderId="0" xfId="31" applyNumberFormat="1" applyFont="1" applyFill="1" applyBorder="1" applyAlignment="1" applyProtection="1">
      <alignment horizontal="left" vertical="top"/>
      <protection locked="0"/>
    </xf>
    <xf numFmtId="2" fontId="28" fillId="15" borderId="0" xfId="31" applyNumberFormat="1" applyFont="1" applyFill="1" applyBorder="1" applyAlignment="1" applyProtection="1">
      <alignment vertical="top" wrapText="1"/>
      <protection locked="0"/>
    </xf>
    <xf numFmtId="2" fontId="28" fillId="0" borderId="9" xfId="31" applyNumberFormat="1" applyFont="1" applyFill="1" applyBorder="1" applyAlignment="1" applyProtection="1" quotePrefix="1">
      <alignment horizontal="center" vertical="top" wrapText="1"/>
      <protection locked="0"/>
    </xf>
    <xf numFmtId="2" fontId="28" fillId="15" borderId="0" xfId="31" applyNumberFormat="1" applyFont="1" applyFill="1" applyBorder="1" applyAlignment="1" applyProtection="1" quotePrefix="1">
      <alignment vertical="top" wrapText="1"/>
      <protection locked="0"/>
    </xf>
    <xf numFmtId="2" fontId="27" fillId="15" borderId="0" xfId="31" applyNumberFormat="1" applyFont="1" applyFill="1" applyBorder="1" applyAlignment="1" applyProtection="1">
      <alignment horizontal="left" vertical="top" wrapText="1"/>
      <protection locked="0"/>
    </xf>
    <xf numFmtId="2" fontId="0" fillId="0" borderId="0" xfId="0" applyNumberFormat="1" applyAlignment="1" applyProtection="1">
      <alignment/>
      <protection locked="0"/>
    </xf>
    <xf numFmtId="2" fontId="131" fillId="15" borderId="9" xfId="31" applyNumberFormat="1" applyFont="1" applyFill="1" applyBorder="1" applyAlignment="1" applyProtection="1">
      <alignment horizontal="center" vertical="top" wrapText="1"/>
      <protection locked="0"/>
    </xf>
    <xf numFmtId="2" fontId="25" fillId="16" borderId="9" xfId="31" applyNumberFormat="1" applyFont="1" applyFill="1" applyBorder="1" applyAlignment="1" applyProtection="1" quotePrefix="1">
      <alignment horizontal="center" vertical="top" wrapText="1"/>
      <protection/>
    </xf>
    <xf numFmtId="2" fontId="25" fillId="16" borderId="9" xfId="31" applyNumberFormat="1" applyFont="1" applyFill="1" applyBorder="1" applyAlignment="1" applyProtection="1">
      <alignment horizontal="center" vertical="top" wrapText="1"/>
      <protection/>
    </xf>
    <xf numFmtId="2" fontId="30" fillId="23" borderId="9" xfId="31" applyNumberFormat="1" applyFont="1" applyFill="1" applyBorder="1" applyAlignment="1" applyProtection="1">
      <alignment horizontal="center" vertical="top" wrapText="1"/>
      <protection/>
    </xf>
    <xf numFmtId="2" fontId="28" fillId="16" borderId="9" xfId="31" applyNumberFormat="1" applyFont="1" applyFill="1" applyBorder="1" applyAlignment="1" applyProtection="1">
      <alignment horizontal="center" vertical="top" wrapText="1"/>
      <protection/>
    </xf>
    <xf numFmtId="2" fontId="30" fillId="16" borderId="9" xfId="31" applyNumberFormat="1" applyFont="1" applyFill="1" applyBorder="1" applyAlignment="1" applyProtection="1">
      <alignment horizontal="center" vertical="top" wrapText="1"/>
      <protection/>
    </xf>
    <xf numFmtId="2" fontId="28" fillId="0" borderId="0" xfId="31" applyNumberFormat="1" applyFont="1" applyFill="1" applyBorder="1" applyAlignment="1" applyProtection="1">
      <alignment vertical="top" wrapText="1"/>
      <protection/>
    </xf>
    <xf numFmtId="2" fontId="28" fillId="9" borderId="0" xfId="31" applyNumberFormat="1" applyFont="1" applyFill="1" applyBorder="1" applyAlignment="1" applyProtection="1">
      <alignment vertical="top" wrapText="1"/>
      <protection/>
    </xf>
    <xf numFmtId="2" fontId="27" fillId="9" borderId="0" xfId="31" applyNumberFormat="1" applyFont="1" applyFill="1" applyProtection="1">
      <alignment/>
      <protection/>
    </xf>
    <xf numFmtId="2" fontId="28" fillId="9" borderId="37" xfId="31" applyNumberFormat="1" applyFont="1" applyFill="1" applyBorder="1" applyAlignment="1" applyProtection="1">
      <alignment vertical="top" wrapText="1"/>
      <protection/>
    </xf>
    <xf numFmtId="2" fontId="26" fillId="9" borderId="0" xfId="31" applyNumberFormat="1" applyFont="1" applyFill="1" applyAlignment="1" applyProtection="1">
      <alignment horizontal="center" wrapText="1"/>
      <protection/>
    </xf>
    <xf numFmtId="2" fontId="26" fillId="9" borderId="0" xfId="31" applyNumberFormat="1" applyFont="1" applyFill="1" applyAlignment="1" applyProtection="1">
      <alignment horizontal="center" vertical="top" wrapText="1"/>
      <protection/>
    </xf>
    <xf numFmtId="2" fontId="28" fillId="9" borderId="0" xfId="31" applyNumberFormat="1" applyFont="1" applyFill="1" applyAlignment="1" applyProtection="1">
      <alignment vertical="top" wrapText="1"/>
      <protection/>
    </xf>
    <xf numFmtId="2" fontId="28" fillId="10" borderId="9" xfId="31" applyNumberFormat="1" applyFont="1" applyFill="1" applyBorder="1" applyAlignment="1" applyProtection="1">
      <alignment horizontal="center" vertical="top" wrapText="1"/>
      <protection/>
    </xf>
    <xf numFmtId="2" fontId="28" fillId="0" borderId="37" xfId="31" applyNumberFormat="1" applyFont="1" applyFill="1" applyBorder="1" applyAlignment="1" applyProtection="1">
      <alignment vertical="top" wrapText="1"/>
      <protection/>
    </xf>
    <xf numFmtId="2" fontId="26" fillId="0" borderId="0" xfId="31" applyNumberFormat="1" applyFont="1" applyFill="1" applyAlignment="1" applyProtection="1">
      <alignment horizontal="center" wrapText="1"/>
      <protection/>
    </xf>
    <xf numFmtId="2" fontId="26" fillId="0" borderId="0" xfId="31" applyNumberFormat="1" applyFont="1" applyFill="1" applyAlignment="1" applyProtection="1">
      <alignment horizontal="center" vertical="top" wrapText="1"/>
      <protection/>
    </xf>
    <xf numFmtId="2" fontId="25" fillId="16" borderId="9" xfId="31" applyNumberFormat="1" applyFont="1" applyFill="1" applyBorder="1" applyAlignment="1" applyProtection="1">
      <alignment horizontal="center" vertical="top"/>
      <protection/>
    </xf>
    <xf numFmtId="2" fontId="29" fillId="10" borderId="9" xfId="31" applyNumberFormat="1" applyFont="1" applyFill="1" applyBorder="1" applyAlignment="1" applyProtection="1">
      <alignment horizontal="center" vertical="top"/>
      <protection/>
    </xf>
    <xf numFmtId="2" fontId="25" fillId="10" borderId="9" xfId="31" applyNumberFormat="1" applyFont="1" applyFill="1" applyBorder="1" applyAlignment="1" applyProtection="1">
      <alignment horizontal="center" vertical="top" wrapText="1"/>
      <protection/>
    </xf>
    <xf numFmtId="2" fontId="27" fillId="10" borderId="0" xfId="31" applyNumberFormat="1" applyFont="1" applyFill="1" applyProtection="1">
      <alignment/>
      <protection/>
    </xf>
    <xf numFmtId="0" fontId="0" fillId="16" borderId="9" xfId="0" applyFill="1" applyBorder="1" applyAlignment="1" applyProtection="1">
      <alignment/>
      <protection/>
    </xf>
    <xf numFmtId="0" fontId="25" fillId="10" borderId="9" xfId="31" applyFont="1" applyFill="1" applyBorder="1" applyAlignment="1" applyProtection="1">
      <alignment horizontal="center" vertical="top" wrapText="1"/>
      <protection/>
    </xf>
    <xf numFmtId="2" fontId="26" fillId="9" borderId="9" xfId="27"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vertical="top" wrapText="1"/>
      <protection locked="0"/>
    </xf>
    <xf numFmtId="2" fontId="9" fillId="9" borderId="9" xfId="0" applyNumberFormat="1" applyFont="1" applyFill="1" applyBorder="1" applyAlignment="1" applyProtection="1">
      <alignment horizontal="center" vertical="top" wrapText="1"/>
      <protection locked="0"/>
    </xf>
    <xf numFmtId="2" fontId="9" fillId="9" borderId="9" xfId="0" applyNumberFormat="1" applyFont="1" applyFill="1" applyBorder="1" applyAlignment="1" applyProtection="1">
      <alignment horizontal="center" vertical="center" wrapText="1"/>
      <protection locked="0"/>
    </xf>
    <xf numFmtId="2" fontId="9" fillId="9" borderId="0" xfId="0" applyNumberFormat="1" applyFont="1" applyFill="1" applyBorder="1" applyAlignment="1" applyProtection="1">
      <alignment horizontal="center" vertical="top" wrapText="1"/>
      <protection locked="0"/>
    </xf>
    <xf numFmtId="2" fontId="9" fillId="9" borderId="17"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vertical="top" wrapText="1"/>
      <protection locked="0"/>
    </xf>
    <xf numFmtId="2" fontId="9" fillId="20" borderId="9" xfId="0" applyNumberFormat="1" applyFont="1" applyFill="1" applyBorder="1" applyAlignment="1" applyProtection="1">
      <alignment horizontal="center" vertical="center" wrapText="1"/>
      <protection locked="0"/>
    </xf>
    <xf numFmtId="2" fontId="9" fillId="9" borderId="14"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protection locked="0"/>
    </xf>
    <xf numFmtId="2" fontId="9" fillId="9" borderId="0" xfId="0" applyNumberFormat="1" applyFont="1" applyFill="1" applyAlignment="1" applyProtection="1">
      <alignment/>
      <protection locked="0"/>
    </xf>
    <xf numFmtId="2" fontId="10" fillId="9" borderId="0" xfId="0" applyNumberFormat="1" applyFont="1" applyFill="1" applyAlignment="1" applyProtection="1">
      <alignment horizontal="center"/>
      <protection locked="0"/>
    </xf>
    <xf numFmtId="2" fontId="9" fillId="12" borderId="0" xfId="0" applyNumberFormat="1" applyFont="1" applyFill="1" applyBorder="1" applyAlignment="1" applyProtection="1">
      <alignment horizontal="center" vertical="top" wrapText="1"/>
      <protection locked="0"/>
    </xf>
    <xf numFmtId="2" fontId="18" fillId="9" borderId="0" xfId="0"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protection locked="0"/>
    </xf>
    <xf numFmtId="2" fontId="9" fillId="9" borderId="0" xfId="0" applyNumberFormat="1" applyFont="1" applyFill="1" applyBorder="1" applyAlignment="1" applyProtection="1">
      <alignment/>
      <protection locked="0"/>
    </xf>
    <xf numFmtId="2" fontId="9" fillId="12" borderId="9" xfId="0" applyNumberFormat="1" applyFont="1" applyFill="1" applyBorder="1" applyAlignment="1" applyProtection="1">
      <alignment horizontal="center" vertical="top" wrapText="1"/>
      <protection locked="0"/>
    </xf>
    <xf numFmtId="2" fontId="9" fillId="9" borderId="0" xfId="0" applyNumberFormat="1" applyFont="1" applyFill="1" applyBorder="1" applyAlignment="1" applyProtection="1">
      <alignment horizontal="left" vertical="top" wrapText="1"/>
      <protection locked="0"/>
    </xf>
    <xf numFmtId="2" fontId="10" fillId="9" borderId="0" xfId="0" applyNumberFormat="1" applyFont="1" applyFill="1" applyAlignment="1" applyProtection="1">
      <alignment horizontal="center" vertical="top" wrapText="1"/>
      <protection locked="0"/>
    </xf>
    <xf numFmtId="2" fontId="10" fillId="9" borderId="0" xfId="0" applyNumberFormat="1" applyFont="1" applyFill="1" applyAlignment="1" applyProtection="1">
      <alignment/>
      <protection locked="0"/>
    </xf>
    <xf numFmtId="2" fontId="9" fillId="12" borderId="14" xfId="0" applyNumberFormat="1" applyFont="1" applyFill="1" applyBorder="1" applyAlignment="1" applyProtection="1">
      <alignment horizontal="center" vertical="top" wrapText="1"/>
      <protection locked="0"/>
    </xf>
    <xf numFmtId="2" fontId="10" fillId="12" borderId="0" xfId="0" applyNumberFormat="1" applyFont="1" applyFill="1" applyAlignment="1" applyProtection="1">
      <alignment vertical="top" wrapText="1"/>
      <protection locked="0"/>
    </xf>
    <xf numFmtId="2" fontId="9" fillId="9" borderId="0" xfId="0" applyNumberFormat="1" applyFont="1" applyFill="1" applyAlignment="1" applyProtection="1">
      <alignment/>
      <protection locked="0"/>
    </xf>
    <xf numFmtId="2" fontId="9" fillId="0" borderId="0" xfId="0" applyNumberFormat="1" applyFont="1" applyFill="1" applyBorder="1" applyAlignment="1" applyProtection="1">
      <alignment horizontal="center" vertical="top" wrapText="1"/>
      <protection locked="0"/>
    </xf>
    <xf numFmtId="2" fontId="10" fillId="9" borderId="0" xfId="0" applyNumberFormat="1" applyFont="1" applyFill="1" applyAlignment="1" applyProtection="1">
      <alignment vertical="top" wrapText="1"/>
      <protection locked="0"/>
    </xf>
    <xf numFmtId="2" fontId="10" fillId="9" borderId="0" xfId="0" applyNumberFormat="1" applyFont="1" applyFill="1" applyAlignment="1" applyProtection="1">
      <alignment/>
      <protection locked="0"/>
    </xf>
    <xf numFmtId="2" fontId="10" fillId="0" borderId="0" xfId="0" applyNumberFormat="1" applyFont="1" applyFill="1" applyAlignment="1" applyProtection="1">
      <alignment vertical="top" wrapText="1"/>
      <protection locked="0"/>
    </xf>
    <xf numFmtId="2" fontId="9" fillId="12" borderId="0" xfId="0" applyNumberFormat="1" applyFont="1" applyFill="1" applyAlignment="1" applyProtection="1">
      <alignment/>
      <protection locked="0"/>
    </xf>
    <xf numFmtId="2" fontId="9" fillId="0" borderId="0" xfId="0" applyNumberFormat="1" applyFont="1" applyFill="1" applyAlignment="1" applyProtection="1">
      <alignment vertical="top" wrapText="1"/>
      <protection locked="0"/>
    </xf>
    <xf numFmtId="2" fontId="9" fillId="16" borderId="0" xfId="0" applyNumberFormat="1" applyFont="1" applyFill="1" applyAlignment="1" applyProtection="1">
      <alignment vertical="top" wrapText="1"/>
      <protection/>
    </xf>
    <xf numFmtId="2" fontId="9" fillId="16" borderId="9" xfId="0" applyNumberFormat="1" applyFont="1" applyFill="1" applyBorder="1" applyAlignment="1" applyProtection="1">
      <alignment horizontal="center" vertical="top" wrapText="1"/>
      <protection/>
    </xf>
    <xf numFmtId="2" fontId="9" fillId="16" borderId="0"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wrapText="1"/>
      <protection/>
    </xf>
    <xf numFmtId="2" fontId="8" fillId="16" borderId="9"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protection/>
    </xf>
    <xf numFmtId="2" fontId="6" fillId="16" borderId="0" xfId="0" applyNumberFormat="1" applyFont="1" applyFill="1" applyAlignment="1" applyProtection="1">
      <alignment/>
      <protection/>
    </xf>
    <xf numFmtId="2" fontId="9" fillId="16" borderId="0" xfId="0" applyNumberFormat="1" applyFont="1" applyFill="1" applyAlignment="1" applyProtection="1">
      <alignment horizontal="center"/>
      <protection/>
    </xf>
    <xf numFmtId="2" fontId="17" fillId="9" borderId="0" xfId="0" applyNumberFormat="1" applyFont="1" applyFill="1" applyBorder="1" applyAlignment="1" applyProtection="1">
      <alignment horizontal="center" vertical="top"/>
      <protection locked="0"/>
    </xf>
    <xf numFmtId="2" fontId="8" fillId="9" borderId="0"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vertical="top"/>
      <protection locked="0"/>
    </xf>
    <xf numFmtId="2" fontId="8" fillId="0" borderId="9" xfId="0" applyNumberFormat="1" applyFont="1" applyFill="1" applyBorder="1" applyAlignment="1" applyProtection="1">
      <alignment horizontal="center" vertical="center" wrapText="1"/>
      <protection locked="0"/>
    </xf>
    <xf numFmtId="2" fontId="8" fillId="9" borderId="9" xfId="0" applyNumberFormat="1" applyFont="1" applyFill="1" applyBorder="1" applyAlignment="1" applyProtection="1">
      <alignment horizontal="center" vertical="center" wrapText="1"/>
      <protection locked="0"/>
    </xf>
    <xf numFmtId="2" fontId="9" fillId="0" borderId="4" xfId="0" applyNumberFormat="1" applyFont="1" applyFill="1" applyBorder="1" applyAlignment="1" applyProtection="1">
      <alignment/>
      <protection locked="0"/>
    </xf>
    <xf numFmtId="2" fontId="9" fillId="0" borderId="12" xfId="0" applyNumberFormat="1" applyFont="1" applyFill="1" applyBorder="1" applyAlignment="1" applyProtection="1">
      <alignment/>
      <protection locked="0"/>
    </xf>
    <xf numFmtId="2" fontId="9" fillId="0" borderId="16" xfId="0" applyNumberFormat="1" applyFont="1" applyFill="1" applyBorder="1" applyAlignment="1" applyProtection="1">
      <alignment horizontal="center" vertical="top" wrapText="1"/>
      <protection locked="0"/>
    </xf>
    <xf numFmtId="2" fontId="9" fillId="20" borderId="16" xfId="0" applyNumberFormat="1" applyFont="1" applyFill="1" applyBorder="1" applyAlignment="1" applyProtection="1">
      <alignment horizontal="center" vertical="top" wrapText="1"/>
      <protection locked="0"/>
    </xf>
    <xf numFmtId="2" fontId="9" fillId="20" borderId="9"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center" wrapText="1"/>
      <protection locked="0"/>
    </xf>
    <xf numFmtId="2" fontId="9" fillId="0" borderId="37" xfId="0" applyNumberFormat="1" applyFont="1" applyFill="1" applyBorder="1" applyAlignment="1" applyProtection="1">
      <alignment/>
      <protection locked="0"/>
    </xf>
    <xf numFmtId="2" fontId="10" fillId="0" borderId="4" xfId="0" applyNumberFormat="1" applyFont="1" applyFill="1" applyBorder="1" applyAlignment="1" applyProtection="1">
      <alignment horizontal="center" vertical="top" wrapText="1"/>
      <protection locked="0"/>
    </xf>
    <xf numFmtId="2" fontId="10" fillId="0" borderId="16" xfId="0" applyNumberFormat="1" applyFont="1" applyFill="1" applyBorder="1" applyAlignment="1" applyProtection="1">
      <alignment horizontal="center" vertical="top" wrapText="1"/>
      <protection locked="0"/>
    </xf>
    <xf numFmtId="2" fontId="9" fillId="20" borderId="15" xfId="0" applyNumberFormat="1" applyFont="1" applyFill="1" applyBorder="1" applyAlignment="1" applyProtection="1">
      <alignment horizontal="center" vertical="top" wrapText="1"/>
      <protection locked="0"/>
    </xf>
    <xf numFmtId="2" fontId="9" fillId="9" borderId="16" xfId="0" applyNumberFormat="1" applyFont="1" applyFill="1" applyBorder="1" applyAlignment="1" applyProtection="1">
      <alignment horizontal="center" vertical="top" wrapText="1"/>
      <protection locked="0"/>
    </xf>
    <xf numFmtId="2" fontId="9" fillId="9" borderId="11" xfId="0" applyNumberFormat="1" applyFont="1" applyFill="1" applyBorder="1" applyAlignment="1" applyProtection="1">
      <alignment horizontal="center" vertical="top" wrapText="1"/>
      <protection locked="0"/>
    </xf>
    <xf numFmtId="2" fontId="9"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center" wrapText="1"/>
      <protection locked="0"/>
    </xf>
    <xf numFmtId="2" fontId="8" fillId="9" borderId="0" xfId="0" applyNumberFormat="1" applyFont="1" applyFill="1" applyBorder="1" applyAlignment="1" applyProtection="1">
      <alignment horizontal="left"/>
      <protection locked="0"/>
    </xf>
    <xf numFmtId="2" fontId="9" fillId="9" borderId="12" xfId="0" applyNumberFormat="1" applyFont="1" applyFill="1" applyBorder="1" applyAlignment="1" applyProtection="1">
      <alignment/>
      <protection locked="0"/>
    </xf>
    <xf numFmtId="2" fontId="9" fillId="10" borderId="9" xfId="0" applyNumberFormat="1" applyFont="1" applyFill="1" applyBorder="1" applyAlignment="1" applyProtection="1">
      <alignment horizontal="center" vertical="top" wrapText="1"/>
      <protection/>
    </xf>
    <xf numFmtId="2" fontId="9" fillId="9" borderId="9" xfId="0" applyNumberFormat="1" applyFont="1" applyFill="1" applyBorder="1" applyAlignment="1" applyProtection="1">
      <alignment horizontal="center" vertical="top" wrapText="1"/>
      <protection/>
    </xf>
    <xf numFmtId="2" fontId="9" fillId="20" borderId="16" xfId="0" applyNumberFormat="1" applyFont="1" applyFill="1" applyBorder="1" applyAlignment="1" applyProtection="1">
      <alignment horizontal="center" vertical="top" wrapText="1"/>
      <protection/>
    </xf>
    <xf numFmtId="2" fontId="9" fillId="11" borderId="16" xfId="0" applyNumberFormat="1" applyFont="1" applyFill="1" applyBorder="1" applyAlignment="1" applyProtection="1">
      <alignment horizontal="center" vertical="top" wrapText="1"/>
      <protection/>
    </xf>
    <xf numFmtId="2" fontId="9" fillId="17" borderId="9" xfId="0" applyNumberFormat="1" applyFont="1" applyFill="1" applyBorder="1" applyAlignment="1" applyProtection="1">
      <alignment horizontal="center" vertical="top"/>
      <protection/>
    </xf>
    <xf numFmtId="2" fontId="9" fillId="17" borderId="9" xfId="0" applyNumberFormat="1" applyFont="1" applyFill="1" applyBorder="1" applyAlignment="1" applyProtection="1">
      <alignment horizontal="center" vertical="top" wrapText="1"/>
      <protection/>
    </xf>
    <xf numFmtId="2" fontId="17" fillId="9" borderId="0" xfId="0" applyNumberFormat="1" applyFont="1" applyFill="1" applyAlignment="1" applyProtection="1">
      <alignment/>
      <protection locked="0"/>
    </xf>
    <xf numFmtId="2" fontId="8" fillId="9" borderId="9" xfId="0" applyNumberFormat="1" applyFont="1" applyFill="1" applyBorder="1" applyAlignment="1" applyProtection="1">
      <alignment horizontal="center" vertical="top" wrapText="1"/>
      <protection locked="0"/>
    </xf>
    <xf numFmtId="2" fontId="10" fillId="11" borderId="9" xfId="0" applyNumberFormat="1" applyFont="1" applyFill="1" applyBorder="1" applyAlignment="1" applyProtection="1">
      <alignment horizontal="center"/>
      <protection/>
    </xf>
    <xf numFmtId="2" fontId="16" fillId="11" borderId="9" xfId="0" applyNumberFormat="1" applyFont="1" applyFill="1" applyBorder="1" applyAlignment="1" applyProtection="1">
      <alignment horizontal="center"/>
      <protection/>
    </xf>
    <xf numFmtId="2" fontId="9" fillId="9" borderId="18" xfId="0" applyNumberFormat="1" applyFont="1" applyFill="1" applyBorder="1" applyAlignment="1" applyProtection="1">
      <alignment horizontal="center"/>
      <protection locked="0"/>
    </xf>
    <xf numFmtId="2" fontId="9" fillId="9" borderId="9" xfId="0" applyNumberFormat="1"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2" fontId="9" fillId="9" borderId="37" xfId="0" applyNumberFormat="1" applyFont="1" applyFill="1" applyBorder="1" applyAlignment="1" applyProtection="1">
      <alignment horizontal="center"/>
      <protection locked="0"/>
    </xf>
    <xf numFmtId="2" fontId="9" fillId="9" borderId="12" xfId="0" applyNumberFormat="1" applyFont="1" applyFill="1" applyBorder="1" applyAlignment="1" applyProtection="1">
      <alignment horizontal="center"/>
      <protection locked="0"/>
    </xf>
    <xf numFmtId="2" fontId="9" fillId="9" borderId="13" xfId="0" applyNumberFormat="1" applyFont="1" applyFill="1" applyBorder="1" applyAlignment="1" applyProtection="1">
      <alignment horizontal="center" vertical="top" wrapText="1"/>
      <protection locked="0"/>
    </xf>
    <xf numFmtId="2" fontId="9" fillId="17" borderId="37" xfId="0" applyNumberFormat="1" applyFont="1" applyFill="1" applyBorder="1" applyAlignment="1" applyProtection="1">
      <alignment horizontal="center" vertical="center" wrapText="1"/>
      <protection/>
    </xf>
    <xf numFmtId="2" fontId="9" fillId="0" borderId="3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vertical="center" wrapText="1"/>
      <protection locked="0"/>
    </xf>
    <xf numFmtId="2" fontId="9" fillId="0" borderId="12" xfId="0" applyNumberFormat="1" applyFont="1" applyFill="1" applyBorder="1" applyAlignment="1" applyProtection="1">
      <alignment horizontal="center"/>
      <protection locked="0"/>
    </xf>
    <xf numFmtId="2" fontId="8" fillId="9" borderId="13" xfId="0" applyNumberFormat="1" applyFont="1" applyFill="1" applyBorder="1" applyAlignment="1" applyProtection="1">
      <alignment horizontal="center" vertical="center" wrapText="1"/>
      <protection locked="0"/>
    </xf>
    <xf numFmtId="2" fontId="9" fillId="9" borderId="13" xfId="0" applyNumberFormat="1" applyFont="1" applyFill="1" applyBorder="1" applyAlignment="1" applyProtection="1">
      <alignment horizontal="right" vertical="top" wrapText="1"/>
      <protection locked="0"/>
    </xf>
    <xf numFmtId="2" fontId="9" fillId="9" borderId="0" xfId="0" applyNumberFormat="1" applyFont="1" applyFill="1" applyBorder="1" applyAlignment="1" applyProtection="1">
      <alignment horizontal="right" vertical="top" wrapText="1"/>
      <protection locked="0"/>
    </xf>
    <xf numFmtId="2" fontId="17" fillId="0" borderId="0" xfId="0" applyNumberFormat="1" applyFont="1" applyAlignment="1" applyProtection="1">
      <alignment/>
      <protection locked="0"/>
    </xf>
    <xf numFmtId="2" fontId="9" fillId="0" borderId="16"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left"/>
      <protection locked="0"/>
    </xf>
    <xf numFmtId="2" fontId="14" fillId="0" borderId="0" xfId="0" applyNumberFormat="1" applyFont="1" applyFill="1" applyBorder="1" applyAlignment="1" applyProtection="1">
      <alignment horizontal="left"/>
      <protection locked="0"/>
    </xf>
    <xf numFmtId="2" fontId="17" fillId="0" borderId="17"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center" vertical="top" wrapText="1"/>
      <protection locked="0"/>
    </xf>
    <xf numFmtId="2" fontId="10"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right"/>
      <protection locked="0"/>
    </xf>
    <xf numFmtId="2" fontId="9" fillId="0" borderId="0"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right" vertical="top" wrapText="1"/>
      <protection locked="0"/>
    </xf>
    <xf numFmtId="2" fontId="8" fillId="0" borderId="0" xfId="0" applyNumberFormat="1" applyFont="1" applyFill="1" applyAlignment="1" applyProtection="1">
      <alignment horizontal="center" wrapText="1"/>
      <protection locked="0"/>
    </xf>
    <xf numFmtId="2" fontId="14" fillId="0" borderId="0" xfId="0" applyNumberFormat="1" applyFont="1" applyFill="1" applyBorder="1" applyAlignment="1" applyProtection="1">
      <alignment horizontal="center"/>
      <protection locked="0"/>
    </xf>
    <xf numFmtId="2" fontId="9" fillId="23" borderId="9" xfId="0" applyNumberFormat="1" applyFont="1" applyFill="1" applyBorder="1" applyAlignment="1" applyProtection="1">
      <alignment horizontal="center"/>
      <protection/>
    </xf>
    <xf numFmtId="2" fontId="9" fillId="10" borderId="11" xfId="0" applyNumberFormat="1" applyFont="1" applyFill="1" applyBorder="1" applyAlignment="1" applyProtection="1">
      <alignment horizontal="center" vertical="center" wrapText="1"/>
      <protection/>
    </xf>
    <xf numFmtId="2" fontId="9" fillId="10" borderId="9" xfId="0" applyNumberFormat="1" applyFont="1" applyFill="1" applyBorder="1" applyAlignment="1" applyProtection="1">
      <alignment horizontal="center" vertical="center" wrapText="1"/>
      <protection/>
    </xf>
    <xf numFmtId="2" fontId="8" fillId="10" borderId="9" xfId="0" applyNumberFormat="1" applyFont="1" applyFill="1" applyBorder="1" applyAlignment="1" applyProtection="1">
      <alignment horizontal="center" vertical="center" wrapText="1"/>
      <protection/>
    </xf>
    <xf numFmtId="2" fontId="125" fillId="0" borderId="0" xfId="0" applyNumberFormat="1" applyFont="1" applyFill="1" applyBorder="1" applyAlignment="1" applyProtection="1">
      <alignment horizontal="right"/>
      <protection locked="0"/>
    </xf>
    <xf numFmtId="2" fontId="8" fillId="0" borderId="17" xfId="0" applyNumberFormat="1" applyFont="1" applyFill="1" applyBorder="1" applyAlignment="1" applyProtection="1">
      <alignment horizontal="right" vertical="top" wrapText="1"/>
      <protection locked="0"/>
    </xf>
    <xf numFmtId="0" fontId="8" fillId="0" borderId="11" xfId="0" applyFont="1" applyFill="1" applyBorder="1" applyAlignment="1">
      <alignment/>
    </xf>
    <xf numFmtId="0" fontId="8" fillId="0" borderId="17" xfId="0" applyFont="1" applyFill="1" applyBorder="1" applyAlignment="1">
      <alignment/>
    </xf>
    <xf numFmtId="2" fontId="8" fillId="0" borderId="9" xfId="0" applyNumberFormat="1" applyFont="1" applyFill="1" applyBorder="1" applyAlignment="1" applyProtection="1">
      <alignment horizontal="center" wrapText="1"/>
      <protection locked="0"/>
    </xf>
    <xf numFmtId="2" fontId="9" fillId="9" borderId="9"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protection locked="0"/>
    </xf>
    <xf numFmtId="2" fontId="8" fillId="9" borderId="0" xfId="0" applyNumberFormat="1" applyFont="1" applyFill="1" applyAlignment="1" applyProtection="1">
      <alignment/>
      <protection locked="0"/>
    </xf>
    <xf numFmtId="2" fontId="9" fillId="9" borderId="0" xfId="0" applyNumberFormat="1" applyFont="1" applyFill="1" applyBorder="1" applyAlignment="1" applyProtection="1">
      <alignment horizontal="center" vertical="center"/>
      <protection locked="0"/>
    </xf>
    <xf numFmtId="2" fontId="9" fillId="0" borderId="0" xfId="0" applyNumberFormat="1" applyFont="1" applyAlignment="1" applyProtection="1">
      <alignment wrapText="1"/>
      <protection locked="0"/>
    </xf>
    <xf numFmtId="2" fontId="9" fillId="0" borderId="9" xfId="0" applyNumberFormat="1" applyFont="1" applyBorder="1" applyAlignment="1" applyProtection="1">
      <alignment horizontal="center" wrapText="1"/>
      <protection locked="0"/>
    </xf>
    <xf numFmtId="2" fontId="8" fillId="0" borderId="17" xfId="0" applyNumberFormat="1" applyFont="1" applyFill="1" applyBorder="1" applyAlignment="1" applyProtection="1">
      <alignment/>
      <protection locked="0"/>
    </xf>
    <xf numFmtId="2" fontId="8" fillId="0" borderId="18" xfId="0" applyNumberFormat="1" applyFont="1" applyFill="1" applyBorder="1" applyAlignment="1" applyProtection="1">
      <alignment/>
      <protection locked="0"/>
    </xf>
    <xf numFmtId="2" fontId="8" fillId="0" borderId="17"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1" xfId="0" applyNumberFormat="1" applyFont="1" applyFill="1" applyBorder="1" applyAlignment="1" applyProtection="1">
      <alignment horizontal="center" vertical="center" wrapText="1"/>
      <protection locked="0"/>
    </xf>
    <xf numFmtId="2" fontId="9" fillId="20" borderId="9" xfId="0" applyNumberFormat="1" applyFont="1" applyFill="1" applyBorder="1" applyAlignment="1" applyProtection="1">
      <alignment vertical="top" wrapText="1"/>
      <protection locked="0"/>
    </xf>
    <xf numFmtId="2" fontId="9" fillId="9" borderId="9" xfId="0" applyNumberFormat="1" applyFont="1" applyFill="1" applyBorder="1" applyAlignment="1" applyProtection="1">
      <alignment horizontal="left"/>
      <protection locked="0"/>
    </xf>
    <xf numFmtId="2" fontId="9" fillId="0" borderId="9" xfId="0" applyNumberFormat="1" applyFont="1" applyBorder="1" applyAlignment="1" applyProtection="1">
      <alignment horizontal="left"/>
      <protection locked="0"/>
    </xf>
    <xf numFmtId="2" fontId="9" fillId="0" borderId="0" xfId="0" applyNumberFormat="1" applyFont="1" applyAlignment="1" applyProtection="1">
      <alignment horizontal="left"/>
      <protection locked="0"/>
    </xf>
    <xf numFmtId="2" fontId="9" fillId="20" borderId="9" xfId="0" applyNumberFormat="1" applyFont="1" applyFill="1" applyBorder="1" applyAlignment="1" applyProtection="1">
      <alignment horizontal="left"/>
      <protection locked="0"/>
    </xf>
    <xf numFmtId="2" fontId="9" fillId="0" borderId="9" xfId="0" applyNumberFormat="1" applyFont="1" applyFill="1" applyBorder="1" applyAlignment="1" applyProtection="1">
      <alignment horizontal="left"/>
      <protection locked="0"/>
    </xf>
    <xf numFmtId="2" fontId="8" fillId="0" borderId="10" xfId="0" applyNumberFormat="1" applyFont="1" applyFill="1" applyBorder="1" applyAlignment="1" applyProtection="1">
      <alignment horizontal="center" wrapText="1"/>
      <protection locked="0"/>
    </xf>
    <xf numFmtId="2" fontId="8" fillId="0" borderId="16"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wrapText="1"/>
      <protection/>
    </xf>
    <xf numFmtId="2" fontId="9" fillId="10" borderId="9" xfId="0" applyNumberFormat="1" applyFont="1" applyFill="1" applyBorder="1" applyAlignment="1" applyProtection="1">
      <alignment/>
      <protection/>
    </xf>
    <xf numFmtId="2" fontId="9" fillId="0" borderId="17" xfId="0" applyNumberFormat="1" applyFont="1" applyFill="1" applyBorder="1" applyAlignment="1" applyProtection="1">
      <alignment horizontal="center" vertical="top" wrapText="1"/>
      <protection locked="0"/>
    </xf>
    <xf numFmtId="2" fontId="9" fillId="9" borderId="0" xfId="31" applyNumberFormat="1" applyFont="1" applyFill="1" applyAlignment="1" applyProtection="1">
      <alignment horizontal="center" vertical="top" wrapText="1"/>
      <protection locked="0"/>
    </xf>
    <xf numFmtId="2" fontId="9" fillId="0" borderId="9" xfId="0" applyNumberFormat="1" applyFont="1" applyFill="1" applyBorder="1" applyAlignment="1" applyProtection="1" quotePrefix="1">
      <alignment horizontal="center" wrapText="1"/>
      <protection locked="0"/>
    </xf>
    <xf numFmtId="2" fontId="9" fillId="11" borderId="9" xfId="0" applyNumberFormat="1" applyFont="1" applyFill="1" applyBorder="1" applyAlignment="1" applyProtection="1">
      <alignment/>
      <protection/>
    </xf>
    <xf numFmtId="2" fontId="9" fillId="0" borderId="0" xfId="31" applyNumberFormat="1" applyFont="1" applyFill="1" applyProtection="1">
      <alignment/>
      <protection locked="0"/>
    </xf>
    <xf numFmtId="2" fontId="9" fillId="0" borderId="9" xfId="31" applyNumberFormat="1" applyFont="1" applyFill="1" applyBorder="1" applyAlignment="1" applyProtection="1">
      <alignment horizontal="center"/>
      <protection locked="0"/>
    </xf>
    <xf numFmtId="2" fontId="9" fillId="9" borderId="0" xfId="31" applyNumberFormat="1" applyFont="1" applyFill="1" applyProtection="1">
      <alignment/>
      <protection locked="0"/>
    </xf>
    <xf numFmtId="2" fontId="9" fillId="9" borderId="0" xfId="31" applyNumberFormat="1" applyFont="1" applyFill="1" applyAlignment="1" applyProtection="1">
      <alignment vertical="top" wrapText="1"/>
      <protection locked="0"/>
    </xf>
    <xf numFmtId="2" fontId="9" fillId="0" borderId="0" xfId="31" applyNumberFormat="1" applyFont="1" applyFill="1" applyAlignment="1" applyProtection="1">
      <alignment vertical="top" wrapText="1"/>
      <protection locked="0"/>
    </xf>
    <xf numFmtId="2" fontId="9" fillId="9" borderId="0" xfId="31" applyNumberFormat="1" applyFont="1" applyFill="1" applyBorder="1" applyAlignment="1" applyProtection="1">
      <alignment horizontal="left"/>
      <protection locked="0"/>
    </xf>
    <xf numFmtId="2" fontId="9" fillId="9" borderId="9" xfId="31" applyNumberFormat="1" applyFont="1" applyFill="1" applyBorder="1" applyAlignment="1" applyProtection="1">
      <alignment horizontal="center"/>
      <protection locked="0"/>
    </xf>
    <xf numFmtId="2" fontId="9" fillId="9" borderId="0" xfId="31" applyNumberFormat="1" applyFont="1" applyFill="1" applyBorder="1" applyProtection="1">
      <alignment/>
      <protection locked="0"/>
    </xf>
    <xf numFmtId="2" fontId="8" fillId="9" borderId="14" xfId="31" applyNumberFormat="1" applyFont="1" applyFill="1" applyBorder="1" applyProtection="1">
      <alignment/>
      <protection locked="0"/>
    </xf>
    <xf numFmtId="2" fontId="8" fillId="9" borderId="0" xfId="31" applyNumberFormat="1" applyFont="1" applyFill="1" applyProtection="1">
      <alignment/>
      <protection locked="0"/>
    </xf>
    <xf numFmtId="2" fontId="8" fillId="9" borderId="14" xfId="31" applyNumberFormat="1" applyFont="1" applyFill="1" applyBorder="1" applyAlignment="1" applyProtection="1">
      <alignment horizontal="center"/>
      <protection locked="0"/>
    </xf>
    <xf numFmtId="2" fontId="8" fillId="0" borderId="0" xfId="31" applyNumberFormat="1" applyFont="1" applyFill="1" applyProtection="1">
      <alignment/>
      <protection locked="0"/>
    </xf>
    <xf numFmtId="2" fontId="9" fillId="0" borderId="9" xfId="31" applyNumberFormat="1" applyFont="1" applyFill="1" applyBorder="1" applyAlignment="1" applyProtection="1">
      <alignment horizontal="center" vertical="center" wrapText="1"/>
      <protection locked="0"/>
    </xf>
    <xf numFmtId="2" fontId="9" fillId="9" borderId="0" xfId="31" applyNumberFormat="1" applyFont="1" applyFill="1" applyBorder="1" applyAlignment="1" applyProtection="1">
      <alignment horizontal="center"/>
      <protection locked="0"/>
    </xf>
    <xf numFmtId="2" fontId="9" fillId="9" borderId="0" xfId="31" applyNumberFormat="1" applyFont="1" applyFill="1" applyBorder="1" applyAlignment="1" applyProtection="1">
      <alignment horizontal="center" vertical="top" wrapText="1"/>
      <protection locked="0"/>
    </xf>
    <xf numFmtId="2" fontId="10" fillId="9" borderId="0" xfId="31" applyNumberFormat="1" applyFont="1" applyFill="1" applyProtection="1">
      <alignment/>
      <protection locked="0"/>
    </xf>
    <xf numFmtId="2" fontId="9" fillId="9" borderId="0" xfId="31" applyNumberFormat="1" applyFont="1" applyFill="1" applyAlignment="1" applyProtection="1">
      <alignment horizontal="center"/>
      <protection locked="0"/>
    </xf>
    <xf numFmtId="2" fontId="9" fillId="0" borderId="9" xfId="31" applyNumberFormat="1" applyFont="1" applyFill="1" applyBorder="1" applyAlignment="1" applyProtection="1" quotePrefix="1">
      <alignment horizontal="center" wrapText="1"/>
      <protection locked="0"/>
    </xf>
    <xf numFmtId="2" fontId="9" fillId="0" borderId="0" xfId="31" applyNumberFormat="1" applyFont="1" applyFill="1" applyBorder="1" applyAlignment="1" applyProtection="1">
      <alignment horizontal="center"/>
      <protection locked="0"/>
    </xf>
    <xf numFmtId="2" fontId="9" fillId="0" borderId="0" xfId="31" applyNumberFormat="1" applyFont="1" applyFill="1" applyBorder="1" applyProtection="1">
      <alignment/>
      <protection locked="0"/>
    </xf>
    <xf numFmtId="2" fontId="10" fillId="0" borderId="0" xfId="31" applyNumberFormat="1" applyFont="1" applyFill="1" applyBorder="1" applyAlignment="1" applyProtection="1">
      <alignment horizontal="center"/>
      <protection locked="0"/>
    </xf>
    <xf numFmtId="2" fontId="9" fillId="0" borderId="9" xfId="31" applyNumberFormat="1" applyFont="1" applyFill="1" applyBorder="1" applyAlignment="1" applyProtection="1" quotePrefix="1">
      <alignment horizontal="center"/>
      <protection locked="0"/>
    </xf>
    <xf numFmtId="2" fontId="9" fillId="0" borderId="0" xfId="31" applyNumberFormat="1" applyFont="1" applyProtection="1">
      <alignment/>
      <protection locked="0"/>
    </xf>
    <xf numFmtId="2" fontId="132" fillId="9" borderId="0" xfId="31" applyNumberFormat="1" applyFont="1" applyFill="1" applyProtection="1">
      <alignment/>
      <protection locked="0"/>
    </xf>
    <xf numFmtId="2" fontId="21" fillId="0" borderId="0" xfId="31" applyNumberFormat="1" applyFont="1" applyProtection="1">
      <alignment/>
      <protection locked="0"/>
    </xf>
    <xf numFmtId="2" fontId="8" fillId="16" borderId="14" xfId="31" applyNumberFormat="1" applyFont="1" applyFill="1" applyBorder="1" applyProtection="1">
      <alignment/>
      <protection/>
    </xf>
    <xf numFmtId="2" fontId="9" fillId="16" borderId="9" xfId="31" applyNumberFormat="1" applyFont="1" applyFill="1" applyBorder="1" applyAlignment="1" applyProtection="1">
      <alignment horizontal="center"/>
      <protection/>
    </xf>
    <xf numFmtId="0" fontId="41" fillId="15" borderId="0" xfId="27" applyFont="1" applyFill="1" applyBorder="1" applyAlignment="1">
      <alignment horizontal="center" vertical="center" wrapText="1"/>
      <protection/>
    </xf>
    <xf numFmtId="0" fontId="51" fillId="15" borderId="0" xfId="27" applyFont="1" applyFill="1" applyBorder="1" applyAlignment="1">
      <alignment horizontal="center" vertical="center"/>
      <protection/>
    </xf>
    <xf numFmtId="0" fontId="41" fillId="0" borderId="0" xfId="27" applyFont="1" applyFill="1" applyBorder="1" applyAlignment="1">
      <alignment horizontal="center" vertical="center" wrapText="1"/>
      <protection/>
    </xf>
    <xf numFmtId="0" fontId="46" fillId="15" borderId="24" xfId="27" applyFont="1" applyFill="1" applyBorder="1" applyAlignment="1">
      <alignment horizontal="center" vertical="center" wrapText="1"/>
      <protection/>
    </xf>
    <xf numFmtId="0" fontId="51" fillId="15" borderId="0" xfId="27" applyFont="1" applyFill="1" applyAlignment="1">
      <alignment horizontal="left"/>
      <protection/>
    </xf>
    <xf numFmtId="0" fontId="61" fillId="15" borderId="0" xfId="27" applyFont="1" applyFill="1" applyAlignment="1">
      <alignment horizontal="center"/>
      <protection/>
    </xf>
    <xf numFmtId="0" fontId="51" fillId="15" borderId="38" xfId="27" applyFont="1" applyFill="1" applyBorder="1" applyAlignment="1">
      <alignment horizontal="center" vertical="center" wrapText="1"/>
      <protection/>
    </xf>
    <xf numFmtId="0" fontId="51" fillId="15" borderId="0" xfId="27" applyFont="1" applyFill="1" applyBorder="1" applyAlignment="1">
      <alignment horizontal="center" vertical="center" wrapText="1"/>
      <protection/>
    </xf>
    <xf numFmtId="2" fontId="47" fillId="15" borderId="16" xfId="27" applyNumberFormat="1" applyFont="1" applyFill="1" applyBorder="1" applyAlignment="1" applyProtection="1">
      <alignment horizontal="center" vertical="center"/>
      <protection locked="0"/>
    </xf>
    <xf numFmtId="2" fontId="47" fillId="15" borderId="9" xfId="27" applyNumberFormat="1" applyFont="1" applyFill="1" applyBorder="1" applyAlignment="1" applyProtection="1">
      <alignment horizontal="center" vertical="center"/>
      <protection locked="0"/>
    </xf>
    <xf numFmtId="2" fontId="47" fillId="15" borderId="0" xfId="27" applyNumberFormat="1" applyFont="1" applyFill="1" applyBorder="1" applyAlignment="1" applyProtection="1" quotePrefix="1">
      <alignment horizontal="left" wrapText="1"/>
      <protection locked="0"/>
    </xf>
    <xf numFmtId="2" fontId="42" fillId="15" borderId="0" xfId="27" applyNumberFormat="1" applyFont="1" applyFill="1" applyProtection="1">
      <alignment/>
      <protection locked="0"/>
    </xf>
    <xf numFmtId="2" fontId="44" fillId="15" borderId="0" xfId="27" applyNumberFormat="1" applyFont="1" applyFill="1" applyAlignment="1" applyProtection="1">
      <alignment horizontal="center" vertical="center"/>
      <protection locked="0"/>
    </xf>
    <xf numFmtId="2" fontId="47" fillId="0" borderId="16" xfId="27" applyNumberFormat="1" applyFont="1" applyFill="1" applyBorder="1" applyAlignment="1" applyProtection="1">
      <alignment horizontal="center" vertical="center"/>
      <protection locked="0"/>
    </xf>
    <xf numFmtId="2" fontId="47" fillId="0" borderId="9" xfId="27" applyNumberFormat="1" applyFont="1" applyFill="1" applyBorder="1" applyAlignment="1" applyProtection="1">
      <alignment horizontal="center" vertical="center"/>
      <protection locked="0"/>
    </xf>
    <xf numFmtId="0" fontId="41" fillId="15" borderId="39" xfId="27" applyFont="1" applyFill="1" applyBorder="1" applyAlignment="1" applyProtection="1">
      <alignment horizontal="center" vertical="center" wrapText="1"/>
      <protection/>
    </xf>
    <xf numFmtId="2" fontId="53" fillId="15" borderId="0" xfId="27" applyNumberFormat="1" applyFont="1" applyFill="1" applyBorder="1" applyAlignment="1" applyProtection="1">
      <alignment horizontal="right" wrapText="1"/>
      <protection/>
    </xf>
    <xf numFmtId="2" fontId="47" fillId="15" borderId="0" xfId="27" applyNumberFormat="1" applyFont="1" applyFill="1" applyBorder="1" applyAlignment="1" applyProtection="1" quotePrefix="1">
      <alignment horizontal="left" wrapText="1"/>
      <protection/>
    </xf>
    <xf numFmtId="2" fontId="42" fillId="15" borderId="0" xfId="27" applyNumberFormat="1" applyFont="1" applyFill="1" applyProtection="1">
      <alignment/>
      <protection/>
    </xf>
    <xf numFmtId="0" fontId="8" fillId="20" borderId="9" xfId="0" applyFont="1" applyFill="1" applyBorder="1" applyAlignment="1" applyProtection="1">
      <alignment/>
      <protection locked="0"/>
    </xf>
    <xf numFmtId="0" fontId="0" fillId="15" borderId="0" xfId="0" applyFill="1" applyAlignment="1" applyProtection="1">
      <alignment/>
      <protection locked="0"/>
    </xf>
    <xf numFmtId="0" fontId="125" fillId="0" borderId="9" xfId="0" applyFont="1" applyFill="1" applyBorder="1" applyAlignment="1">
      <alignment vertical="top" wrapText="1"/>
    </xf>
    <xf numFmtId="0" fontId="125" fillId="0" borderId="10" xfId="0" applyFont="1" applyFill="1" applyBorder="1" applyAlignment="1">
      <alignment vertical="top" wrapText="1"/>
    </xf>
    <xf numFmtId="0" fontId="125" fillId="0" borderId="9" xfId="0" applyFont="1" applyBorder="1" applyAlignment="1">
      <alignment horizontal="left" vertical="center" wrapText="1"/>
    </xf>
    <xf numFmtId="2" fontId="9" fillId="20" borderId="9" xfId="0" applyNumberFormat="1" applyFont="1" applyFill="1" applyBorder="1" applyAlignment="1" applyProtection="1" quotePrefix="1">
      <alignment horizontal="center"/>
      <protection locked="0"/>
    </xf>
    <xf numFmtId="0" fontId="8" fillId="0" borderId="0" xfId="31" applyFont="1" applyFill="1" applyAlignment="1">
      <alignment wrapText="1"/>
      <protection/>
    </xf>
    <xf numFmtId="2" fontId="133" fillId="15" borderId="0" xfId="27" applyNumberFormat="1" applyFont="1" applyFill="1" applyBorder="1" applyAlignment="1" applyProtection="1" quotePrefix="1">
      <alignment horizontal="left" wrapText="1"/>
      <protection locked="0"/>
    </xf>
    <xf numFmtId="2" fontId="134" fillId="15" borderId="0" xfId="27" applyNumberFormat="1" applyFont="1" applyFill="1" applyAlignment="1" applyProtection="1">
      <alignment horizontal="center" vertical="center"/>
      <protection locked="0"/>
    </xf>
    <xf numFmtId="2" fontId="134" fillId="15" borderId="0" xfId="27" applyNumberFormat="1" applyFont="1" applyFill="1" applyProtection="1">
      <alignment/>
      <protection locked="0"/>
    </xf>
    <xf numFmtId="0" fontId="103" fillId="0" borderId="0" xfId="21" applyAlignment="1" applyProtection="1">
      <alignment/>
      <protection locked="0"/>
    </xf>
    <xf numFmtId="2" fontId="62" fillId="0" borderId="9" xfId="0" applyNumberFormat="1" applyFont="1" applyFill="1" applyBorder="1" applyAlignment="1" applyProtection="1">
      <alignment horizontal="center" vertical="center" wrapText="1"/>
      <protection locked="0"/>
    </xf>
    <xf numFmtId="2" fontId="63" fillId="0" borderId="9" xfId="0" applyNumberFormat="1" applyFont="1" applyFill="1" applyBorder="1" applyAlignment="1" applyProtection="1">
      <alignment horizontal="center" vertical="center" wrapText="1"/>
      <protection locked="0"/>
    </xf>
    <xf numFmtId="2" fontId="27" fillId="0" borderId="11" xfId="0" applyNumberFormat="1" applyFont="1" applyFill="1" applyBorder="1" applyAlignment="1" applyProtection="1">
      <alignment horizontal="center" vertical="center" wrapText="1"/>
      <protection locked="0"/>
    </xf>
    <xf numFmtId="2" fontId="27" fillId="0" borderId="9"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wrapText="1"/>
      <protection locked="0"/>
    </xf>
    <xf numFmtId="1" fontId="9" fillId="0" borderId="0" xfId="0" applyNumberFormat="1" applyFont="1" applyBorder="1" applyAlignment="1" applyProtection="1">
      <alignment/>
      <protection locked="0"/>
    </xf>
    <xf numFmtId="1" fontId="8" fillId="0" borderId="0" xfId="0" applyNumberFormat="1" applyFont="1" applyBorder="1" applyAlignment="1" applyProtection="1">
      <alignment/>
      <protection locked="0"/>
    </xf>
    <xf numFmtId="1" fontId="8" fillId="0" borderId="0" xfId="0" applyNumberFormat="1" applyFont="1" applyFill="1" applyBorder="1" applyAlignment="1" applyProtection="1">
      <alignment/>
      <protection locked="0"/>
    </xf>
    <xf numFmtId="1" fontId="9" fillId="0" borderId="0" xfId="0" applyNumberFormat="1" applyFont="1" applyFill="1" applyAlignment="1" applyProtection="1">
      <alignment/>
      <protection locked="0"/>
    </xf>
    <xf numFmtId="1" fontId="9" fillId="0" borderId="0" xfId="0" applyNumberFormat="1" applyFont="1" applyAlignment="1" applyProtection="1">
      <alignment/>
      <protection locked="0"/>
    </xf>
    <xf numFmtId="1" fontId="9" fillId="0" borderId="12"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0" fontId="135" fillId="0" borderId="0" xfId="0" applyFont="1" applyFill="1" applyAlignment="1" applyProtection="1">
      <alignment horizontal="left" indent="4"/>
      <protection locked="0"/>
    </xf>
    <xf numFmtId="0" fontId="127" fillId="0" borderId="0" xfId="0" applyFont="1" applyAlignment="1" applyProtection="1">
      <alignment horizontal="center" vertical="center"/>
      <protection locked="0"/>
    </xf>
    <xf numFmtId="0" fontId="28" fillId="0" borderId="11" xfId="30" applyFont="1" applyBorder="1" applyAlignment="1" applyProtection="1">
      <alignment horizontal="left"/>
      <protection locked="0"/>
    </xf>
    <xf numFmtId="0" fontId="28" fillId="0" borderId="18" xfId="30" applyFont="1" applyBorder="1" applyAlignment="1" applyProtection="1">
      <alignment/>
      <protection locked="0"/>
    </xf>
    <xf numFmtId="0" fontId="28" fillId="0" borderId="18" xfId="30" applyFont="1" applyBorder="1" applyAlignment="1" applyProtection="1">
      <alignment horizontal="left"/>
      <protection locked="0"/>
    </xf>
    <xf numFmtId="0" fontId="28" fillId="0" borderId="17" xfId="30" applyFont="1" applyBorder="1" applyAlignment="1" applyProtection="1">
      <alignment/>
      <protection locked="0"/>
    </xf>
    <xf numFmtId="168" fontId="28" fillId="0" borderId="11" xfId="30" applyNumberFormat="1" applyFont="1" applyFill="1" applyBorder="1" applyAlignment="1" applyProtection="1">
      <alignment horizontal="left"/>
      <protection locked="0"/>
    </xf>
    <xf numFmtId="168" fontId="28" fillId="0" borderId="18" xfId="30" applyNumberFormat="1" applyFont="1" applyFill="1" applyBorder="1" applyAlignment="1" applyProtection="1">
      <alignment horizontal="left"/>
      <protection locked="0"/>
    </xf>
    <xf numFmtId="166" fontId="28" fillId="0" borderId="11" xfId="30" applyNumberFormat="1" applyFont="1" applyFill="1" applyBorder="1" applyAlignment="1" applyProtection="1">
      <alignment horizontal="left"/>
      <protection locked="0"/>
    </xf>
    <xf numFmtId="166" fontId="28" fillId="0" borderId="18" xfId="30" applyNumberFormat="1" applyFont="1" applyFill="1" applyBorder="1" applyAlignment="1" applyProtection="1">
      <alignment horizontal="left"/>
      <protection locked="0"/>
    </xf>
    <xf numFmtId="0" fontId="13" fillId="0" borderId="0" xfId="0" applyFont="1" applyAlignment="1">
      <alignment horizontal="left" vertical="top" wrapText="1"/>
    </xf>
    <xf numFmtId="0" fontId="9" fillId="0" borderId="10" xfId="0" applyFont="1" applyBorder="1" applyAlignment="1">
      <alignment horizontal="left" vertical="center" wrapText="1"/>
    </xf>
    <xf numFmtId="0" fontId="0" fillId="0" borderId="16" xfId="0" applyBorder="1" applyAlignment="1">
      <alignment horizontal="left" vertical="center" wrapText="1"/>
    </xf>
    <xf numFmtId="0" fontId="48" fillId="0" borderId="16" xfId="0" applyFont="1" applyBorder="1" applyAlignment="1">
      <alignment/>
    </xf>
    <xf numFmtId="0" fontId="0" fillId="0" borderId="16" xfId="0" applyBorder="1" applyAlignment="1">
      <alignment/>
    </xf>
    <xf numFmtId="0" fontId="9" fillId="0" borderId="9"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6"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2" fontId="9" fillId="0" borderId="11" xfId="0" applyNumberFormat="1" applyFont="1" applyFill="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5" fillId="0" borderId="16" xfId="0" applyFont="1" applyBorder="1" applyAlignment="1">
      <alignment horizontal="center" vertical="center" wrapText="1"/>
    </xf>
    <xf numFmtId="0" fontId="9" fillId="0" borderId="10" xfId="0" applyFont="1" applyFill="1" applyBorder="1" applyAlignment="1">
      <alignment horizontal="center" vertical="top" wrapText="1"/>
    </xf>
    <xf numFmtId="0" fontId="125" fillId="0" borderId="16" xfId="0" applyFont="1" applyFill="1" applyBorder="1" applyAlignment="1">
      <alignment horizont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 xfId="0" applyFont="1" applyFill="1" applyBorder="1" applyAlignment="1">
      <alignment horizontal="center" vertical="center" wrapText="1"/>
    </xf>
    <xf numFmtId="2" fontId="9" fillId="20" borderId="11" xfId="0" applyNumberFormat="1" applyFont="1" applyFill="1" applyBorder="1" applyAlignment="1" applyProtection="1">
      <alignment horizontal="center"/>
      <protection locked="0"/>
    </xf>
    <xf numFmtId="2" fontId="9" fillId="20" borderId="18" xfId="0" applyNumberFormat="1" applyFont="1" applyFill="1" applyBorder="1" applyAlignment="1" applyProtection="1">
      <alignment horizontal="center"/>
      <protection locked="0"/>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vertical="center" wrapText="1"/>
    </xf>
    <xf numFmtId="0" fontId="9" fillId="0" borderId="9" xfId="0" applyFont="1" applyFill="1" applyBorder="1" applyAlignment="1">
      <alignment horizontal="center" vertical="top"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2" fontId="8" fillId="0" borderId="0" xfId="0" applyNumberFormat="1" applyFont="1" applyFill="1" applyAlignment="1" applyProtection="1">
      <alignment horizontal="center" wrapText="1"/>
      <protection locked="0"/>
    </xf>
    <xf numFmtId="2" fontId="12" fillId="0" borderId="0" xfId="0" applyNumberFormat="1" applyFont="1" applyFill="1" applyBorder="1" applyAlignment="1" applyProtection="1">
      <alignment horizontal="center" vertical="top" wrapText="1"/>
      <protection locked="0"/>
    </xf>
    <xf numFmtId="2" fontId="12" fillId="0" borderId="0" xfId="0" applyNumberFormat="1" applyFont="1" applyFill="1" applyAlignment="1" applyProtection="1">
      <alignment horizontal="center" vertical="top" wrapText="1"/>
      <protection locked="0"/>
    </xf>
    <xf numFmtId="2" fontId="37" fillId="0" borderId="0" xfId="0" applyNumberFormat="1" applyFont="1" applyFill="1" applyBorder="1" applyAlignment="1" applyProtection="1">
      <alignment horizontal="center" wrapText="1"/>
      <protection locked="0"/>
    </xf>
    <xf numFmtId="2" fontId="8" fillId="0" borderId="9"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wrapText="1"/>
      <protection locked="0"/>
    </xf>
    <xf numFmtId="2" fontId="7" fillId="0" borderId="11" xfId="0" applyNumberFormat="1" applyFont="1" applyBorder="1" applyAlignment="1" applyProtection="1">
      <alignment horizontal="center" vertical="center" wrapText="1"/>
      <protection locked="0"/>
    </xf>
    <xf numFmtId="2" fontId="8" fillId="0" borderId="10" xfId="0" applyNumberFormat="1" applyFont="1"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wrapText="1"/>
      <protection locked="0"/>
    </xf>
    <xf numFmtId="2" fontId="37" fillId="0" borderId="0" xfId="0" applyNumberFormat="1" applyFont="1" applyFill="1" applyBorder="1" applyAlignment="1" applyProtection="1">
      <alignment horizontal="center" vertical="top" wrapText="1"/>
      <protection locked="0"/>
    </xf>
    <xf numFmtId="2" fontId="8" fillId="0" borderId="0" xfId="0" applyNumberFormat="1" applyFont="1" applyFill="1" applyAlignment="1" applyProtection="1">
      <alignment horizontal="left" vertical="top" wrapText="1"/>
      <protection locked="0"/>
    </xf>
    <xf numFmtId="2" fontId="8" fillId="0" borderId="11" xfId="0" applyNumberFormat="1" applyFont="1" applyBorder="1" applyAlignment="1" applyProtection="1">
      <alignment horizontal="center" vertical="center"/>
      <protection locked="0"/>
    </xf>
    <xf numFmtId="2" fontId="8" fillId="0" borderId="17"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protection locked="0"/>
    </xf>
    <xf numFmtId="0" fontId="9" fillId="0" borderId="9" xfId="0" applyFont="1" applyBorder="1" applyAlignment="1">
      <alignment horizontal="left" vertical="top" wrapText="1"/>
    </xf>
    <xf numFmtId="0" fontId="22" fillId="0" borderId="37" xfId="0" applyFont="1" applyBorder="1" applyAlignment="1">
      <alignment horizontal="left" vertical="center" wrapText="1"/>
    </xf>
    <xf numFmtId="0" fontId="125" fillId="0" borderId="9" xfId="0" applyFont="1" applyBorder="1" applyAlignment="1">
      <alignment horizontal="left" vertical="top" wrapText="1"/>
    </xf>
    <xf numFmtId="0" fontId="9" fillId="0" borderId="9" xfId="0" applyFont="1" applyBorder="1" applyAlignment="1">
      <alignment/>
    </xf>
    <xf numFmtId="0" fontId="9" fillId="0"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9" xfId="0" applyFont="1" applyFill="1" applyBorder="1" applyAlignment="1">
      <alignment horizontal="left" vertical="center" wrapText="1"/>
    </xf>
    <xf numFmtId="2" fontId="8"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wrapText="1"/>
      <protection locked="0"/>
    </xf>
    <xf numFmtId="2" fontId="8" fillId="9" borderId="11" xfId="0" applyNumberFormat="1" applyFont="1" applyFill="1" applyBorder="1" applyAlignment="1" applyProtection="1">
      <alignment horizontal="center" vertical="center" wrapText="1"/>
      <protection locked="0"/>
    </xf>
    <xf numFmtId="2" fontId="8" fillId="9" borderId="17" xfId="0" applyNumberFormat="1" applyFont="1" applyFill="1" applyBorder="1" applyAlignment="1" applyProtection="1">
      <alignment horizontal="center" vertical="center" wrapText="1"/>
      <protection locked="0"/>
    </xf>
    <xf numFmtId="2" fontId="8" fillId="9" borderId="18" xfId="0" applyNumberFormat="1" applyFont="1" applyFill="1" applyBorder="1" applyAlignment="1" applyProtection="1">
      <alignment horizontal="center" vertical="center" wrapText="1"/>
      <protection locked="0"/>
    </xf>
    <xf numFmtId="0" fontId="9" fillId="0" borderId="9" xfId="0" applyFont="1" applyFill="1" applyBorder="1" applyAlignment="1">
      <alignment vertical="top" wrapText="1"/>
    </xf>
    <xf numFmtId="0" fontId="9" fillId="0" borderId="11" xfId="0" applyFont="1" applyFill="1" applyBorder="1" applyAlignment="1">
      <alignment horizontal="center"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10" xfId="0" applyFont="1" applyFill="1" applyBorder="1" applyAlignment="1">
      <alignment vertical="top" wrapText="1"/>
    </xf>
    <xf numFmtId="0" fontId="9" fillId="0" borderId="16" xfId="0" applyFont="1" applyFill="1" applyBorder="1" applyAlignment="1">
      <alignment vertical="top" wrapText="1"/>
    </xf>
    <xf numFmtId="0" fontId="0" fillId="0" borderId="16" xfId="0" applyBorder="1" applyAlignment="1">
      <alignment vertical="top" wrapText="1"/>
    </xf>
    <xf numFmtId="0" fontId="19" fillId="9" borderId="0" xfId="0" applyFont="1" applyFill="1" applyBorder="1" applyAlignment="1">
      <alignment horizontal="center" vertical="top" wrapText="1"/>
    </xf>
    <xf numFmtId="0" fontId="8" fillId="9" borderId="0" xfId="0" applyFont="1" applyFill="1" applyBorder="1" applyAlignment="1">
      <alignment horizontal="center"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37" xfId="0" applyFont="1" applyBorder="1" applyAlignment="1">
      <alignment horizontal="left" vertical="top" wrapText="1"/>
    </xf>
    <xf numFmtId="2" fontId="8" fillId="0" borderId="11"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pplyProtection="1">
      <alignment horizontal="center" vertical="center" wrapText="1"/>
      <protection locked="0"/>
    </xf>
    <xf numFmtId="2" fontId="8" fillId="0" borderId="17" xfId="0" applyNumberFormat="1" applyFont="1" applyFill="1" applyBorder="1" applyAlignment="1" applyProtection="1">
      <alignment horizontal="center" vertical="center" wrapText="1"/>
      <protection locked="0"/>
    </xf>
    <xf numFmtId="2" fontId="9" fillId="10" borderId="11" xfId="0" applyNumberFormat="1" applyFont="1" applyFill="1" applyBorder="1" applyAlignment="1" applyProtection="1">
      <alignment horizontal="center" vertical="center" wrapText="1"/>
      <protection/>
    </xf>
    <xf numFmtId="2" fontId="9" fillId="10" borderId="18" xfId="0" applyNumberFormat="1" applyFont="1" applyFill="1" applyBorder="1" applyAlignment="1" applyProtection="1">
      <alignment horizontal="center" vertical="center" wrapText="1"/>
      <protection/>
    </xf>
    <xf numFmtId="2" fontId="9" fillId="0" borderId="11" xfId="0" applyNumberFormat="1" applyFont="1" applyFill="1" applyBorder="1" applyAlignment="1" applyProtection="1">
      <alignment horizontal="center" vertical="center" wrapText="1"/>
      <protection locked="0"/>
    </xf>
    <xf numFmtId="2" fontId="9" fillId="0" borderId="17" xfId="0" applyNumberFormat="1" applyFont="1" applyFill="1" applyBorder="1" applyAlignment="1" applyProtection="1">
      <alignment horizontal="center" vertical="center" wrapText="1"/>
      <protection locked="0"/>
    </xf>
    <xf numFmtId="2" fontId="9" fillId="0" borderId="18" xfId="0" applyNumberFormat="1" applyFont="1" applyFill="1" applyBorder="1" applyAlignment="1" applyProtection="1">
      <alignment horizontal="center" vertical="center" wrapText="1"/>
      <protection locked="0"/>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37" xfId="0" applyFont="1" applyBorder="1" applyAlignment="1">
      <alignment horizontal="left" vertical="top" wrapText="1"/>
    </xf>
    <xf numFmtId="2" fontId="8" fillId="0" borderId="11"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9" fillId="0" borderId="11" xfId="0" applyNumberFormat="1" applyFont="1" applyBorder="1" applyAlignment="1" applyProtection="1">
      <alignment horizontal="center"/>
      <protection locked="0"/>
    </xf>
    <xf numFmtId="2" fontId="9" fillId="0" borderId="18" xfId="0" applyNumberFormat="1" applyFont="1" applyBorder="1" applyAlignment="1" applyProtection="1">
      <alignment horizontal="center"/>
      <protection locked="0"/>
    </xf>
    <xf numFmtId="2" fontId="8" fillId="0" borderId="11"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locked="0"/>
    </xf>
    <xf numFmtId="2" fontId="8" fillId="0" borderId="9" xfId="0" applyNumberFormat="1" applyFont="1" applyFill="1" applyBorder="1" applyAlignment="1" applyProtection="1">
      <alignment horizontal="center" wrapText="1"/>
      <protection locked="0"/>
    </xf>
    <xf numFmtId="0" fontId="8" fillId="0" borderId="11" xfId="0" applyFont="1" applyFill="1" applyBorder="1" applyAlignment="1">
      <alignment wrapText="1"/>
    </xf>
    <xf numFmtId="0" fontId="0" fillId="0" borderId="17" xfId="0" applyBorder="1" applyAlignment="1">
      <alignment wrapText="1"/>
    </xf>
    <xf numFmtId="0" fontId="8" fillId="0" borderId="10" xfId="0" applyFont="1" applyFill="1" applyBorder="1" applyAlignment="1">
      <alignment/>
    </xf>
    <xf numFmtId="2" fontId="8" fillId="0" borderId="17" xfId="0" applyNumberFormat="1" applyFont="1" applyFill="1" applyBorder="1" applyAlignment="1" applyProtection="1">
      <alignment horizontal="center" wrapText="1"/>
      <protection locked="0"/>
    </xf>
    <xf numFmtId="0" fontId="8" fillId="0" borderId="15" xfId="0" applyFont="1" applyFill="1" applyBorder="1" applyAlignment="1">
      <alignment/>
    </xf>
    <xf numFmtId="0" fontId="8" fillId="0" borderId="16" xfId="0" applyFont="1" applyFill="1" applyBorder="1" applyAlignment="1">
      <alignment/>
    </xf>
    <xf numFmtId="0" fontId="136" fillId="0" borderId="23" xfId="0" applyFont="1" applyFill="1" applyBorder="1" applyAlignment="1">
      <alignment wrapText="1"/>
    </xf>
    <xf numFmtId="0" fontId="125" fillId="0" borderId="21" xfId="0" applyFont="1" applyFill="1" applyBorder="1" applyAlignment="1">
      <alignment wrapText="1"/>
    </xf>
    <xf numFmtId="0" fontId="125" fillId="0" borderId="19" xfId="0" applyFont="1" applyFill="1" applyBorder="1" applyAlignment="1">
      <alignment wrapText="1"/>
    </xf>
    <xf numFmtId="0" fontId="125" fillId="0" borderId="4" xfId="0" applyFont="1" applyFill="1" applyBorder="1" applyAlignment="1">
      <alignment wrapText="1"/>
    </xf>
    <xf numFmtId="2" fontId="8" fillId="0" borderId="10" xfId="0" applyNumberFormat="1" applyFont="1" applyFill="1" applyBorder="1" applyAlignment="1" applyProtection="1">
      <alignment horizontal="center" wrapText="1"/>
      <protection locked="0"/>
    </xf>
    <xf numFmtId="2" fontId="9" fillId="0" borderId="16" xfId="0" applyNumberFormat="1" applyFont="1" applyFill="1" applyBorder="1" applyAlignment="1" applyProtection="1">
      <alignment horizontal="center" wrapText="1"/>
      <protection locked="0"/>
    </xf>
    <xf numFmtId="0" fontId="8" fillId="0" borderId="23" xfId="0" applyFont="1" applyFill="1" applyBorder="1" applyAlignment="1">
      <alignment/>
    </xf>
    <xf numFmtId="0" fontId="9" fillId="0" borderId="21" xfId="0" applyFont="1" applyFill="1" applyBorder="1" applyAlignment="1">
      <alignment/>
    </xf>
    <xf numFmtId="0" fontId="9" fillId="0" borderId="19" xfId="0" applyFont="1" applyFill="1" applyBorder="1" applyAlignment="1">
      <alignment/>
    </xf>
    <xf numFmtId="0" fontId="9" fillId="0" borderId="4" xfId="0" applyFont="1" applyFill="1" applyBorder="1" applyAlignment="1">
      <alignment/>
    </xf>
    <xf numFmtId="0" fontId="8" fillId="0" borderId="0" xfId="0" applyFont="1" applyFill="1" applyBorder="1" applyAlignment="1">
      <alignment vertical="top" wrapText="1"/>
    </xf>
    <xf numFmtId="0" fontId="9" fillId="0" borderId="15" xfId="0" applyFont="1" applyBorder="1" applyAlignment="1">
      <alignment vertical="top" wrapText="1"/>
    </xf>
    <xf numFmtId="0" fontId="9" fillId="0" borderId="15" xfId="0" applyFont="1" applyFill="1" applyBorder="1" applyAlignment="1">
      <alignment vertical="top" wrapText="1"/>
    </xf>
    <xf numFmtId="0" fontId="8" fillId="9" borderId="20" xfId="0" applyFont="1" applyFill="1" applyBorder="1" applyAlignment="1">
      <alignment horizontal="center"/>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16" xfId="0" applyFont="1" applyBorder="1" applyAlignment="1">
      <alignment vertical="center" wrapText="1"/>
    </xf>
    <xf numFmtId="0" fontId="8" fillId="9" borderId="0" xfId="31" applyFont="1" applyFill="1" applyBorder="1" applyAlignment="1">
      <alignment horizontal="center"/>
      <protection/>
    </xf>
    <xf numFmtId="0" fontId="8" fillId="9" borderId="14" xfId="31" applyFont="1" applyFill="1" applyBorder="1" applyAlignment="1">
      <alignment horizontal="center"/>
      <protection/>
    </xf>
    <xf numFmtId="2" fontId="8" fillId="9" borderId="14" xfId="31" applyNumberFormat="1" applyFont="1" applyFill="1" applyBorder="1" applyAlignment="1" applyProtection="1">
      <alignment horizontal="center"/>
      <protection locked="0"/>
    </xf>
    <xf numFmtId="0" fontId="9" fillId="0" borderId="10" xfId="0" applyFont="1" applyBorder="1" applyAlignment="1">
      <alignment vertical="center" wrapText="1"/>
    </xf>
    <xf numFmtId="0" fontId="9" fillId="0" borderId="0" xfId="0" applyFont="1" applyBorder="1" applyAlignment="1">
      <alignment vertical="center" wrapText="1"/>
    </xf>
    <xf numFmtId="2" fontId="47" fillId="15" borderId="10" xfId="27" applyNumberFormat="1" applyFont="1" applyFill="1" applyBorder="1" applyAlignment="1" applyProtection="1">
      <alignment horizontal="center" vertical="center"/>
      <protection locked="0"/>
    </xf>
    <xf numFmtId="2" fontId="47" fillId="15" borderId="16" xfId="27" applyNumberFormat="1" applyFont="1" applyFill="1" applyBorder="1" applyAlignment="1" applyProtection="1">
      <alignment horizontal="center" vertical="center"/>
      <protection locked="0"/>
    </xf>
    <xf numFmtId="2" fontId="133" fillId="15" borderId="9" xfId="27" applyNumberFormat="1" applyFont="1" applyFill="1" applyBorder="1" applyAlignment="1" applyProtection="1">
      <alignment horizontal="center" vertical="center"/>
      <protection locked="0"/>
    </xf>
    <xf numFmtId="2" fontId="133" fillId="15" borderId="42" xfId="27" applyNumberFormat="1" applyFont="1" applyFill="1" applyBorder="1" applyAlignment="1" applyProtection="1">
      <alignment horizontal="center" vertical="center"/>
      <protection locked="0"/>
    </xf>
    <xf numFmtId="2" fontId="133" fillId="15" borderId="16" xfId="27" applyNumberFormat="1" applyFont="1" applyFill="1" applyBorder="1" applyAlignment="1" applyProtection="1">
      <alignment horizontal="center" vertical="center"/>
      <protection locked="0"/>
    </xf>
    <xf numFmtId="0" fontId="48" fillId="15" borderId="0" xfId="27" applyFont="1" applyFill="1" applyAlignment="1">
      <alignment/>
      <protection/>
    </xf>
    <xf numFmtId="0" fontId="41" fillId="15" borderId="43" xfId="27" applyFont="1" applyFill="1" applyBorder="1" applyAlignment="1">
      <alignment horizontal="center" vertical="center" wrapText="1"/>
      <protection/>
    </xf>
    <xf numFmtId="0" fontId="41" fillId="15" borderId="38" xfId="27" applyFont="1" applyFill="1" applyBorder="1" applyAlignment="1">
      <alignment horizontal="center" vertical="center" wrapText="1"/>
      <protection/>
    </xf>
    <xf numFmtId="0" fontId="41" fillId="15" borderId="32" xfId="27" applyFont="1" applyFill="1" applyBorder="1" applyAlignment="1">
      <alignment horizontal="center" vertical="center" wrapText="1"/>
      <protection/>
    </xf>
    <xf numFmtId="0" fontId="46" fillId="15" borderId="43" xfId="27" applyFont="1" applyFill="1" applyBorder="1" applyAlignment="1">
      <alignment horizontal="center" vertical="center" wrapText="1"/>
      <protection/>
    </xf>
    <xf numFmtId="0" fontId="46" fillId="15" borderId="39" xfId="27" applyFont="1" applyFill="1" applyBorder="1" applyAlignment="1">
      <alignment horizontal="center" vertical="center" wrapText="1"/>
      <protection/>
    </xf>
    <xf numFmtId="0" fontId="46" fillId="15" borderId="32" xfId="27" applyFont="1" applyFill="1" applyBorder="1" applyAlignment="1">
      <alignment horizontal="center" vertical="center" wrapText="1"/>
      <protection/>
    </xf>
    <xf numFmtId="0" fontId="46" fillId="15" borderId="44" xfId="27" applyFont="1" applyFill="1" applyBorder="1" applyAlignment="1">
      <alignment horizontal="center"/>
      <protection/>
    </xf>
    <xf numFmtId="0" fontId="46" fillId="15" borderId="45" xfId="27" applyFont="1" applyFill="1" applyBorder="1" applyAlignment="1">
      <alignment horizontal="center"/>
      <protection/>
    </xf>
    <xf numFmtId="0" fontId="46" fillId="15" borderId="46" xfId="27" applyFont="1" applyFill="1" applyBorder="1" applyAlignment="1">
      <alignment horizontal="center"/>
      <protection/>
    </xf>
    <xf numFmtId="2" fontId="47" fillId="15" borderId="15" xfId="27" applyNumberFormat="1" applyFont="1" applyFill="1" applyBorder="1" applyAlignment="1" applyProtection="1">
      <alignment horizontal="center" vertical="center"/>
      <protection locked="0"/>
    </xf>
    <xf numFmtId="0" fontId="0" fillId="19" borderId="47" xfId="0" applyFill="1" applyBorder="1" applyAlignment="1">
      <alignment horizontal="center" vertical="center"/>
    </xf>
    <xf numFmtId="0" fontId="0" fillId="19" borderId="33" xfId="0" applyFill="1" applyBorder="1" applyAlignment="1">
      <alignment horizontal="center" vertical="center"/>
    </xf>
    <xf numFmtId="0" fontId="0" fillId="19" borderId="48" xfId="0" applyFill="1" applyBorder="1" applyAlignment="1">
      <alignment horizontal="center" vertical="center"/>
    </xf>
    <xf numFmtId="0" fontId="0" fillId="19" borderId="43" xfId="0" applyFill="1" applyBorder="1" applyAlignment="1">
      <alignment horizontal="center" vertical="center"/>
    </xf>
    <xf numFmtId="0" fontId="0" fillId="19" borderId="39" xfId="0" applyFill="1" applyBorder="1" applyAlignment="1">
      <alignment horizontal="center" vertical="center"/>
    </xf>
    <xf numFmtId="0" fontId="0" fillId="19" borderId="32" xfId="0" applyFill="1" applyBorder="1" applyAlignment="1">
      <alignment horizontal="center" vertical="center"/>
    </xf>
    <xf numFmtId="0" fontId="0" fillId="0" borderId="9" xfId="0" applyBorder="1" applyAlignment="1">
      <alignment horizontal="left" vertical="center" wrapText="1"/>
    </xf>
    <xf numFmtId="0" fontId="112" fillId="0" borderId="0" xfId="0" applyFont="1" applyAlignment="1" applyProtection="1">
      <alignment/>
      <protection locked="0"/>
    </xf>
  </cellXfs>
  <cellStyles count="28">
    <cellStyle name="Normal" xfId="0"/>
    <cellStyle name="Avertissement" xfId="15"/>
    <cellStyle name="Calcul" xfId="16"/>
    <cellStyle name="Cellule liée" xfId="17"/>
    <cellStyle name="Commentaire" xfId="18"/>
    <cellStyle name="Entrée" xfId="19"/>
    <cellStyle name="Insatisfaisant" xfId="20"/>
    <cellStyle name="Hyperlink" xfId="21"/>
    <cellStyle name="Comma" xfId="22"/>
    <cellStyle name="Comma [0]" xfId="23"/>
    <cellStyle name="Currency" xfId="24"/>
    <cellStyle name="Currency [0]" xfId="25"/>
    <cellStyle name="Neutre" xfId="26"/>
    <cellStyle name="Normal 2" xfId="27"/>
    <cellStyle name="Normal 2 2" xfId="28"/>
    <cellStyle name="Normal 2_Graphique 621 T1 T409" xfId="29"/>
    <cellStyle name="Normal 3" xfId="30"/>
    <cellStyle name="Normalny 13" xfId="31"/>
    <cellStyle name="Percent" xfId="32"/>
    <cellStyle name="RenvoiPage" xfId="33"/>
    <cellStyle name="Satisfaisant" xfId="34"/>
    <cellStyle name="Texte explicatif" xfId="35"/>
    <cellStyle name="Titre" xfId="36"/>
    <cellStyle name="Titre 1" xfId="37"/>
    <cellStyle name="Titre 2" xfId="38"/>
    <cellStyle name="Titre 3" xfId="39"/>
    <cellStyle name="Titre 4" xfId="40"/>
    <cellStyle name="Vérification" xfId="41"/>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990600</xdr:colOff>
      <xdr:row>2</xdr:row>
      <xdr:rowOff>161925</xdr:rowOff>
    </xdr:to>
    <xdr:pic>
      <xdr:nvPicPr>
        <xdr:cNvPr id="1" name="Image 2" descr="Logo_ACP.png"/>
        <xdr:cNvPicPr preferRelativeResize="1">
          <a:picLocks noChangeAspect="1"/>
        </xdr:cNvPicPr>
      </xdr:nvPicPr>
      <xdr:blipFill>
        <a:blip r:embed="rId1"/>
        <a:stretch>
          <a:fillRect/>
        </a:stretch>
      </xdr:blipFill>
      <xdr:spPr>
        <a:xfrm>
          <a:off x="9525" y="9525"/>
          <a:ext cx="9810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814984\Local%20Settings\Temporary%20Internet%20Files\Content.Outlook\HOQHHIU5\Etats%20S2%20retrait&#233;s\s30186276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IDEN"/>
      <sheetName val="BS-C1"/>
      <sheetName val="__TABLES__"/>
    </sheetNames>
    <sheetDataSet>
      <sheetData sheetId="3">
        <row r="9">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E8" sqref="E8"/>
    </sheetView>
  </sheetViews>
  <sheetFormatPr defaultColWidth="11.421875" defaultRowHeight="15"/>
  <cols>
    <col min="1" max="1" width="34.00390625" style="0" customWidth="1"/>
    <col min="2" max="2" width="15.7109375" style="0" customWidth="1"/>
    <col min="3" max="3" width="21.00390625" style="0" customWidth="1"/>
    <col min="4" max="4" width="21.7109375" style="0" customWidth="1"/>
  </cols>
  <sheetData>
    <row r="1" spans="1:4" ht="15">
      <c r="A1" s="604"/>
      <c r="B1" s="604"/>
      <c r="C1" s="1097" t="s">
        <v>4670</v>
      </c>
      <c r="D1" s="1097" t="s">
        <v>4671</v>
      </c>
    </row>
    <row r="2" spans="1:4" ht="15">
      <c r="A2" s="604"/>
      <c r="B2" s="604"/>
      <c r="C2" s="604"/>
      <c r="D2" s="604"/>
    </row>
    <row r="3" spans="1:4" ht="15">
      <c r="A3" s="604"/>
      <c r="B3" s="604"/>
      <c r="C3" s="604"/>
      <c r="D3" s="604"/>
    </row>
    <row r="4" spans="1:4" ht="15">
      <c r="A4" s="604"/>
      <c r="B4" s="604"/>
      <c r="C4" s="604"/>
      <c r="D4" s="604"/>
    </row>
    <row r="5" spans="1:4" ht="15">
      <c r="A5" s="937" t="s">
        <v>3734</v>
      </c>
      <c r="B5" s="937"/>
      <c r="C5" s="937"/>
      <c r="D5" s="937"/>
    </row>
    <row r="6" spans="1:4" ht="15">
      <c r="A6" s="937" t="s">
        <v>3735</v>
      </c>
      <c r="B6" s="937"/>
      <c r="C6" s="937"/>
      <c r="D6" s="937"/>
    </row>
    <row r="7" spans="1:4" ht="15">
      <c r="A7" s="605"/>
      <c r="B7" s="605"/>
      <c r="C7" s="605"/>
      <c r="D7" s="605"/>
    </row>
    <row r="8" spans="1:4" ht="15">
      <c r="A8" s="605"/>
      <c r="B8" s="605"/>
      <c r="C8" s="605"/>
      <c r="D8" s="605"/>
    </row>
    <row r="9" spans="1:4" ht="15">
      <c r="A9" s="604" t="s">
        <v>4669</v>
      </c>
      <c r="B9" s="605"/>
      <c r="C9" s="923"/>
      <c r="D9" s="923"/>
    </row>
    <row r="10" spans="1:4" ht="12.75" customHeight="1">
      <c r="A10" s="606" t="s">
        <v>3733</v>
      </c>
      <c r="B10" s="605"/>
      <c r="C10" s="605"/>
      <c r="D10" s="605"/>
    </row>
    <row r="11" spans="1:4" ht="12.75" customHeight="1">
      <c r="A11" s="606"/>
      <c r="B11" s="605"/>
      <c r="C11" s="605"/>
      <c r="D11" s="605"/>
    </row>
    <row r="12" spans="1:4" ht="12.75" customHeight="1">
      <c r="A12" s="606"/>
      <c r="B12" s="605"/>
      <c r="C12" s="605"/>
      <c r="D12" s="605"/>
    </row>
    <row r="13" spans="1:4" ht="15">
      <c r="A13" s="605"/>
      <c r="B13" s="607" t="s">
        <v>3722</v>
      </c>
      <c r="C13" s="938"/>
      <c r="D13" s="939"/>
    </row>
    <row r="14" spans="1:4" ht="15">
      <c r="A14" s="605"/>
      <c r="B14" s="607" t="s">
        <v>3723</v>
      </c>
      <c r="C14" s="938"/>
      <c r="D14" s="939"/>
    </row>
    <row r="15" spans="1:4" ht="15">
      <c r="A15" s="605"/>
      <c r="B15" s="607" t="s">
        <v>3724</v>
      </c>
      <c r="C15" s="938"/>
      <c r="D15" s="939"/>
    </row>
    <row r="16" spans="1:4" ht="15">
      <c r="A16" s="605"/>
      <c r="B16" s="607" t="s">
        <v>3725</v>
      </c>
      <c r="C16" s="938"/>
      <c r="D16" s="940"/>
    </row>
    <row r="17" spans="1:4" ht="9" customHeight="1">
      <c r="A17" s="605"/>
      <c r="B17" s="605"/>
      <c r="C17" s="605"/>
      <c r="D17" s="605"/>
    </row>
    <row r="18" spans="1:4" ht="15">
      <c r="A18" s="607" t="s">
        <v>3726</v>
      </c>
      <c r="B18" s="938"/>
      <c r="C18" s="941"/>
      <c r="D18" s="939"/>
    </row>
    <row r="19" spans="1:4" ht="15">
      <c r="A19" s="607" t="s">
        <v>3727</v>
      </c>
      <c r="B19" s="938" t="s">
        <v>4559</v>
      </c>
      <c r="C19" s="940"/>
      <c r="D19" s="608"/>
    </row>
    <row r="20" spans="1:4" ht="16.5" customHeight="1">
      <c r="A20" s="603"/>
      <c r="B20" s="603"/>
      <c r="C20" s="608"/>
      <c r="D20" s="608"/>
    </row>
    <row r="21" spans="1:4" ht="15">
      <c r="A21" s="615" t="str">
        <f>__TABLE__!A41</f>
        <v>Numéro (4 chiffres)</v>
      </c>
      <c r="B21" s="459"/>
      <c r="C21" s="609"/>
      <c r="D21" s="609"/>
    </row>
    <row r="22" spans="1:4" ht="15">
      <c r="A22" s="616" t="str">
        <f>__TABLE__!A39</f>
        <v>Nature d'activité (2 chiffres)</v>
      </c>
      <c r="B22" s="613">
        <v>1</v>
      </c>
      <c r="C22" s="942" t="s">
        <v>4563</v>
      </c>
      <c r="D22" s="943"/>
    </row>
    <row r="23" spans="1:4" ht="15">
      <c r="A23" s="617" t="str">
        <f>__TABLE__!A40</f>
        <v>Forme juridique (2 chiffres)</v>
      </c>
      <c r="B23" s="614">
        <v>1</v>
      </c>
      <c r="C23" s="944" t="s">
        <v>4571</v>
      </c>
      <c r="D23" s="945"/>
    </row>
    <row r="24" spans="1:4" ht="15">
      <c r="A24" s="460" t="str">
        <f>__TABLE__!A42</f>
        <v>Non applicable</v>
      </c>
      <c r="B24" s="461"/>
      <c r="C24" s="608"/>
      <c r="D24" s="608"/>
    </row>
    <row r="25" spans="1:4" ht="12.75" customHeight="1">
      <c r="A25" s="603"/>
      <c r="B25" s="603"/>
      <c r="C25" s="608"/>
      <c r="D25" s="608"/>
    </row>
    <row r="26" spans="1:4" ht="15">
      <c r="A26" s="611" t="s">
        <v>3731</v>
      </c>
      <c r="B26" s="461"/>
      <c r="C26" s="608"/>
      <c r="D26" s="608"/>
    </row>
    <row r="27" spans="1:4" ht="14.25" customHeight="1">
      <c r="A27" s="603"/>
      <c r="B27" s="603"/>
      <c r="C27" s="608"/>
      <c r="D27" s="608"/>
    </row>
    <row r="28" spans="1:4" ht="15">
      <c r="A28" s="610" t="s">
        <v>3732</v>
      </c>
      <c r="B28" s="463" t="str">
        <f>IF(indexCode=3,TEXT(RNMP,"000\ 000\ 000"),TEXT(NUMERO*10000+NA*100+FJ,"0000\ 00\ 00"))</f>
        <v>0000 01 01</v>
      </c>
      <c r="C28" s="612"/>
      <c r="D28" s="608"/>
    </row>
    <row r="29" spans="1:4" ht="15">
      <c r="A29" s="465"/>
      <c r="B29" s="464"/>
      <c r="C29" s="464"/>
      <c r="D29" s="462"/>
    </row>
    <row r="30" spans="1:4" ht="12" customHeight="1">
      <c r="A30" s="466"/>
      <c r="B30" s="466"/>
      <c r="C30" s="466"/>
      <c r="D30" s="466"/>
    </row>
    <row r="31" spans="1:4" s="469" customFormat="1" ht="15">
      <c r="A31" s="467"/>
      <c r="B31" s="468"/>
      <c r="C31" s="468"/>
      <c r="D31" s="468"/>
    </row>
    <row r="32" spans="1:4" s="472" customFormat="1" ht="15">
      <c r="A32" s="470"/>
      <c r="B32" s="471"/>
      <c r="C32" s="471"/>
      <c r="D32" s="471"/>
    </row>
    <row r="33" spans="1:4" s="472" customFormat="1" ht="15">
      <c r="A33" s="473"/>
      <c r="B33" s="471"/>
      <c r="C33" s="471"/>
      <c r="D33" s="471"/>
    </row>
    <row r="34" spans="1:4" s="472" customFormat="1" ht="15">
      <c r="A34" s="474"/>
      <c r="B34" s="471"/>
      <c r="C34" s="471"/>
      <c r="D34" s="471"/>
    </row>
    <row r="35" spans="1:4" s="469" customFormat="1" ht="15">
      <c r="A35" s="475"/>
      <c r="B35" s="468"/>
      <c r="C35" s="468"/>
      <c r="D35" s="468"/>
    </row>
    <row r="36" spans="1:4" s="469" customFormat="1" ht="15">
      <c r="A36" s="475"/>
      <c r="B36" s="468"/>
      <c r="C36" s="468"/>
      <c r="D36" s="468"/>
    </row>
    <row r="37" spans="1:4" s="472" customFormat="1" ht="15">
      <c r="A37" s="471"/>
      <c r="B37" s="471"/>
      <c r="C37" s="471"/>
      <c r="D37" s="471"/>
    </row>
    <row r="38" spans="1:4" s="472" customFormat="1" ht="15">
      <c r="A38" s="473"/>
      <c r="B38" s="471"/>
      <c r="C38" s="471"/>
      <c r="D38" s="471"/>
    </row>
    <row r="39" spans="1:4" s="472" customFormat="1" ht="15">
      <c r="A39" s="474"/>
      <c r="B39" s="471"/>
      <c r="C39" s="471"/>
      <c r="D39" s="471"/>
    </row>
    <row r="41" spans="1:4" s="472" customFormat="1" ht="15">
      <c r="A41" s="474"/>
      <c r="B41" s="471"/>
      <c r="C41" s="471"/>
      <c r="D41" s="471"/>
    </row>
    <row r="42" spans="1:4" s="472" customFormat="1" ht="15">
      <c r="A42" s="474"/>
      <c r="B42" s="471"/>
      <c r="C42" s="471"/>
      <c r="D42" s="471"/>
    </row>
    <row r="43" spans="1:4" ht="15">
      <c r="A43" s="474"/>
      <c r="B43" s="470"/>
      <c r="C43" s="470"/>
      <c r="D43" s="470"/>
    </row>
    <row r="44" spans="1:4" ht="15">
      <c r="A44" s="474"/>
      <c r="B44" s="470"/>
      <c r="C44" s="470"/>
      <c r="D44" s="470"/>
    </row>
    <row r="45" spans="1:4" ht="15">
      <c r="A45" s="474"/>
      <c r="B45" s="470"/>
      <c r="C45" s="470"/>
      <c r="D45" s="470"/>
    </row>
    <row r="46" spans="1:4" ht="15">
      <c r="A46" s="474"/>
      <c r="B46" s="470"/>
      <c r="C46" s="470"/>
      <c r="D46" s="470"/>
    </row>
    <row r="47" spans="1:4" ht="16.5" customHeight="1">
      <c r="A47" s="936"/>
      <c r="B47" s="936"/>
      <c r="C47" s="936"/>
      <c r="D47" s="470"/>
    </row>
    <row r="48" spans="1:4" ht="15">
      <c r="A48" s="474"/>
      <c r="B48" s="470"/>
      <c r="C48" s="470"/>
      <c r="D48" s="470"/>
    </row>
    <row r="49" spans="1:4" ht="15">
      <c r="A49" s="474"/>
      <c r="B49" s="470"/>
      <c r="C49" s="470"/>
      <c r="D49" s="470"/>
    </row>
    <row r="50" spans="1:4" s="472" customFormat="1" ht="15">
      <c r="A50" s="474"/>
      <c r="B50" s="471"/>
      <c r="C50" s="471"/>
      <c r="D50" s="471"/>
    </row>
    <row r="51" spans="1:4" s="469" customFormat="1" ht="15">
      <c r="A51" s="467"/>
      <c r="B51" s="468"/>
      <c r="C51" s="468"/>
      <c r="D51" s="468"/>
    </row>
    <row r="52" spans="1:4" s="469" customFormat="1" ht="15">
      <c r="A52" s="467"/>
      <c r="B52" s="468"/>
      <c r="C52" s="468"/>
      <c r="D52" s="468"/>
    </row>
    <row r="53" spans="1:4" ht="15">
      <c r="A53" s="467"/>
      <c r="B53" s="470"/>
      <c r="C53" s="470"/>
      <c r="D53" s="470"/>
    </row>
    <row r="54" spans="1:4" ht="15">
      <c r="A54" s="470"/>
      <c r="B54" s="470"/>
      <c r="C54" s="470"/>
      <c r="D54" s="470"/>
    </row>
    <row r="55" spans="1:4" s="472" customFormat="1" ht="15">
      <c r="A55" s="474"/>
      <c r="B55" s="471"/>
      <c r="C55" s="471"/>
      <c r="D55" s="471"/>
    </row>
  </sheetData>
  <sheetProtection/>
  <mergeCells count="11">
    <mergeCell ref="C23:D23"/>
    <mergeCell ref="A47:C47"/>
    <mergeCell ref="A5:D5"/>
    <mergeCell ref="A6:D6"/>
    <mergeCell ref="C13:D13"/>
    <mergeCell ref="C14:D14"/>
    <mergeCell ref="C15:D15"/>
    <mergeCell ref="C16:D16"/>
    <mergeCell ref="B18:D18"/>
    <mergeCell ref="B19:C19"/>
    <mergeCell ref="C22:D22"/>
  </mergeCells>
  <conditionalFormatting sqref="A24">
    <cfRule type="expression" priority="2" dxfId="0" stopIfTrue="1">
      <formula>indexCode=3</formula>
    </cfRule>
  </conditionalFormatting>
  <conditionalFormatting sqref="A21:A23">
    <cfRule type="expression" priority="1" dxfId="0" stopIfTrue="1">
      <formula>indexCode&lt;&gt;3</formula>
    </cfRule>
  </conditionalFormatting>
  <dataValidations count="3">
    <dataValidation type="list" allowBlank="1" showInputMessage="1" showErrorMessage="1" sqref="C22:D22">
      <formula1>listeNA</formula1>
    </dataValidation>
    <dataValidation type="list" allowBlank="1" showInputMessage="1" showErrorMessage="1" sqref="C23:D23">
      <formula1>listeFJ</formula1>
    </dataValidation>
    <dataValidation type="list" allowBlank="1" showInputMessage="1" showErrorMessage="1" sqref="B19:C19">
      <formula1>_ListeCodes</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124"/>
  <sheetViews>
    <sheetView zoomScalePageLayoutView="0" workbookViewId="0" topLeftCell="B91">
      <selection activeCell="D15" sqref="D15"/>
    </sheetView>
  </sheetViews>
  <sheetFormatPr defaultColWidth="11.421875" defaultRowHeight="15"/>
  <cols>
    <col min="1" max="1" width="19.421875" style="227" customWidth="1"/>
    <col min="2" max="2" width="77.00390625" style="0" bestFit="1" customWidth="1"/>
    <col min="3" max="3" width="6.00390625" style="0" customWidth="1"/>
    <col min="4" max="4" width="9.421875" style="0" bestFit="1" customWidth="1"/>
    <col min="5" max="5" width="19.28125" style="0" bestFit="1" customWidth="1"/>
    <col min="6" max="6" width="18.8515625" style="0" customWidth="1"/>
    <col min="7" max="7" width="16.28125" style="0" customWidth="1"/>
    <col min="8" max="8" width="15.140625" style="0" customWidth="1"/>
    <col min="9" max="12" width="11.421875" style="227" customWidth="1"/>
  </cols>
  <sheetData>
    <row r="1" spans="1:6" s="227" customFormat="1" ht="15.75">
      <c r="A1" s="226" t="s">
        <v>1647</v>
      </c>
      <c r="E1" s="734"/>
      <c r="F1" s="229" t="s">
        <v>1649</v>
      </c>
    </row>
    <row r="2" spans="1:6" s="227" customFormat="1" ht="15.75">
      <c r="A2" s="226" t="s">
        <v>1648</v>
      </c>
      <c r="E2" s="735"/>
      <c r="F2" s="227" t="s">
        <v>1650</v>
      </c>
    </row>
    <row r="3" spans="2:6" s="227" customFormat="1" ht="15">
      <c r="B3" s="227" t="s">
        <v>4444</v>
      </c>
      <c r="E3" s="913"/>
      <c r="F3" s="914" t="s">
        <v>4416</v>
      </c>
    </row>
    <row r="4" spans="2:8" s="227" customFormat="1" ht="15.75">
      <c r="B4" s="231" t="s">
        <v>1651</v>
      </c>
      <c r="C4" s="231"/>
      <c r="D4" s="232"/>
      <c r="G4" s="232"/>
      <c r="H4" s="234"/>
    </row>
    <row r="5" spans="2:8" ht="15">
      <c r="B5" s="235"/>
      <c r="C5" s="235"/>
      <c r="D5" s="233" t="s">
        <v>1506</v>
      </c>
      <c r="E5" s="236" t="s">
        <v>1652</v>
      </c>
      <c r="F5" s="236" t="s">
        <v>1653</v>
      </c>
      <c r="G5" s="233" t="s">
        <v>1058</v>
      </c>
      <c r="H5" s="233" t="s">
        <v>1059</v>
      </c>
    </row>
    <row r="6" spans="2:8" ht="15">
      <c r="B6" s="234"/>
      <c r="C6" s="234"/>
      <c r="D6" s="234"/>
      <c r="E6" s="237"/>
      <c r="F6" s="238"/>
      <c r="G6" s="239"/>
      <c r="H6" s="234"/>
    </row>
    <row r="7" spans="2:8" ht="15">
      <c r="B7" s="240" t="s">
        <v>3410</v>
      </c>
      <c r="C7" s="240">
        <v>1</v>
      </c>
      <c r="D7" s="684" t="s">
        <v>2141</v>
      </c>
      <c r="E7" s="685" t="s">
        <v>1507</v>
      </c>
      <c r="F7" s="726"/>
      <c r="G7" s="685" t="s">
        <v>1440</v>
      </c>
      <c r="H7" s="726"/>
    </row>
    <row r="8" spans="1:12" s="242" customFormat="1" ht="15">
      <c r="A8" s="229"/>
      <c r="B8" s="241" t="s">
        <v>1654</v>
      </c>
      <c r="C8" s="240">
        <v>2</v>
      </c>
      <c r="D8" s="715" t="s">
        <v>2142</v>
      </c>
      <c r="E8" s="732"/>
      <c r="F8" s="732"/>
      <c r="G8" s="715" t="s">
        <v>1061</v>
      </c>
      <c r="H8" s="732"/>
      <c r="I8" s="229"/>
      <c r="J8" s="229"/>
      <c r="K8" s="229"/>
      <c r="L8" s="229"/>
    </row>
    <row r="9" spans="2:8" ht="24">
      <c r="B9" s="243" t="s">
        <v>1655</v>
      </c>
      <c r="C9" s="240">
        <v>3</v>
      </c>
      <c r="D9" s="684" t="s">
        <v>2143</v>
      </c>
      <c r="E9" s="685" t="s">
        <v>1511</v>
      </c>
      <c r="F9" s="726"/>
      <c r="G9" s="685" t="s">
        <v>1562</v>
      </c>
      <c r="H9" s="726"/>
    </row>
    <row r="10" spans="2:8" ht="25.5">
      <c r="B10" s="243" t="s">
        <v>1656</v>
      </c>
      <c r="C10" s="240">
        <v>4</v>
      </c>
      <c r="D10" s="684" t="s">
        <v>2144</v>
      </c>
      <c r="E10" s="685" t="s">
        <v>1512</v>
      </c>
      <c r="F10" s="726"/>
      <c r="G10" s="685" t="s">
        <v>1563</v>
      </c>
      <c r="H10" s="726"/>
    </row>
    <row r="11" spans="2:8" ht="24">
      <c r="B11" s="243" t="s">
        <v>1657</v>
      </c>
      <c r="C11" s="240">
        <v>5</v>
      </c>
      <c r="D11" s="684" t="s">
        <v>2145</v>
      </c>
      <c r="E11" s="733"/>
      <c r="F11" s="685" t="s">
        <v>1513</v>
      </c>
      <c r="G11" s="685" t="s">
        <v>1564</v>
      </c>
      <c r="H11" s="685" t="s">
        <v>1576</v>
      </c>
    </row>
    <row r="12" spans="1:12" s="242" customFormat="1" ht="24">
      <c r="A12" s="229"/>
      <c r="B12" s="241" t="s">
        <v>1658</v>
      </c>
      <c r="C12" s="240">
        <v>6</v>
      </c>
      <c r="D12" s="715" t="s">
        <v>2146</v>
      </c>
      <c r="E12" s="732"/>
      <c r="F12" s="715" t="s">
        <v>1514</v>
      </c>
      <c r="G12" s="715" t="s">
        <v>1565</v>
      </c>
      <c r="H12" s="715" t="s">
        <v>1577</v>
      </c>
      <c r="I12" s="229"/>
      <c r="J12" s="229"/>
      <c r="K12" s="229"/>
      <c r="L12" s="229"/>
    </row>
    <row r="13" spans="2:8" ht="15">
      <c r="B13" s="240" t="s">
        <v>1659</v>
      </c>
      <c r="C13" s="240">
        <v>7</v>
      </c>
      <c r="D13" s="684" t="s">
        <v>2147</v>
      </c>
      <c r="E13" s="685" t="s">
        <v>1515</v>
      </c>
      <c r="F13" s="726"/>
      <c r="G13" s="726"/>
      <c r="H13" s="726"/>
    </row>
    <row r="14" spans="2:8" ht="15">
      <c r="B14" s="505" t="s">
        <v>4219</v>
      </c>
      <c r="C14" s="240">
        <v>8</v>
      </c>
      <c r="D14" s="715" t="s">
        <v>2148</v>
      </c>
      <c r="E14" s="715" t="s">
        <v>1516</v>
      </c>
      <c r="F14" s="726"/>
      <c r="G14" s="726"/>
      <c r="H14" s="726"/>
    </row>
    <row r="15" spans="2:8" ht="24">
      <c r="B15" s="243" t="s">
        <v>1660</v>
      </c>
      <c r="C15" s="240">
        <v>9</v>
      </c>
      <c r="D15" s="684" t="s">
        <v>2149</v>
      </c>
      <c r="E15" s="726"/>
      <c r="F15" s="685" t="s">
        <v>1281</v>
      </c>
      <c r="G15" s="685" t="s">
        <v>1282</v>
      </c>
      <c r="H15" s="685" t="s">
        <v>1283</v>
      </c>
    </row>
    <row r="16" spans="2:8" ht="24">
      <c r="B16" s="243" t="s">
        <v>1661</v>
      </c>
      <c r="C16" s="240">
        <v>10</v>
      </c>
      <c r="D16" s="684" t="s">
        <v>2150</v>
      </c>
      <c r="E16" s="733"/>
      <c r="F16" s="685" t="s">
        <v>1517</v>
      </c>
      <c r="G16" s="685" t="s">
        <v>1568</v>
      </c>
      <c r="H16" s="685" t="s">
        <v>1580</v>
      </c>
    </row>
    <row r="17" spans="1:12" s="242" customFormat="1" ht="36">
      <c r="A17" s="547"/>
      <c r="B17" s="241" t="s">
        <v>1662</v>
      </c>
      <c r="C17" s="240">
        <v>11</v>
      </c>
      <c r="D17" s="715" t="s">
        <v>2151</v>
      </c>
      <c r="E17" s="732"/>
      <c r="F17" s="715" t="s">
        <v>1518</v>
      </c>
      <c r="G17" s="715" t="s">
        <v>1569</v>
      </c>
      <c r="H17" s="715" t="s">
        <v>1581</v>
      </c>
      <c r="I17" s="229"/>
      <c r="J17" s="229"/>
      <c r="K17" s="229"/>
      <c r="L17" s="229"/>
    </row>
    <row r="18" spans="1:12" s="242" customFormat="1" ht="36">
      <c r="A18" s="229"/>
      <c r="B18" s="241" t="s">
        <v>1663</v>
      </c>
      <c r="C18" s="240">
        <v>12</v>
      </c>
      <c r="D18" s="715" t="s">
        <v>2152</v>
      </c>
      <c r="E18" s="732"/>
      <c r="F18" s="715" t="s">
        <v>1519</v>
      </c>
      <c r="G18" s="715" t="s">
        <v>1570</v>
      </c>
      <c r="H18" s="715" t="s">
        <v>1582</v>
      </c>
      <c r="I18" s="229"/>
      <c r="J18" s="229"/>
      <c r="K18" s="229"/>
      <c r="L18" s="229"/>
    </row>
    <row r="19" spans="2:8" ht="15">
      <c r="B19" s="243" t="s">
        <v>1664</v>
      </c>
      <c r="C19" s="240">
        <v>13</v>
      </c>
      <c r="D19" s="684" t="s">
        <v>2153</v>
      </c>
      <c r="E19" s="684" t="s">
        <v>2154</v>
      </c>
      <c r="F19" s="726"/>
      <c r="G19" s="726"/>
      <c r="H19" s="726"/>
    </row>
    <row r="20" spans="1:12" s="242" customFormat="1" ht="24">
      <c r="A20" s="229"/>
      <c r="B20" s="241" t="s">
        <v>1665</v>
      </c>
      <c r="C20" s="240">
        <v>14</v>
      </c>
      <c r="D20" s="715" t="s">
        <v>2155</v>
      </c>
      <c r="E20" s="715" t="s">
        <v>2156</v>
      </c>
      <c r="F20" s="732"/>
      <c r="G20" s="732"/>
      <c r="H20" s="732"/>
      <c r="I20" s="229"/>
      <c r="J20" s="229"/>
      <c r="K20" s="229"/>
      <c r="L20" s="229"/>
    </row>
    <row r="21" spans="2:8" ht="36">
      <c r="B21" s="243" t="s">
        <v>1666</v>
      </c>
      <c r="C21" s="240">
        <v>15</v>
      </c>
      <c r="D21" s="684" t="s">
        <v>2157</v>
      </c>
      <c r="E21" s="726"/>
      <c r="F21" s="685" t="s">
        <v>1521</v>
      </c>
      <c r="G21" s="685" t="s">
        <v>1572</v>
      </c>
      <c r="H21" s="685" t="s">
        <v>1584</v>
      </c>
    </row>
    <row r="22" spans="1:12" s="242" customFormat="1" ht="36">
      <c r="A22" s="229"/>
      <c r="B22" s="241" t="s">
        <v>1667</v>
      </c>
      <c r="C22" s="240">
        <v>16</v>
      </c>
      <c r="D22" s="715" t="s">
        <v>2158</v>
      </c>
      <c r="E22" s="732"/>
      <c r="F22" s="715" t="s">
        <v>1522</v>
      </c>
      <c r="G22" s="715" t="s">
        <v>1573</v>
      </c>
      <c r="H22" s="715" t="s">
        <v>1585</v>
      </c>
      <c r="I22" s="229"/>
      <c r="J22" s="229"/>
      <c r="K22" s="229"/>
      <c r="L22" s="229"/>
    </row>
    <row r="23" spans="2:8" ht="15">
      <c r="B23" s="243" t="s">
        <v>1668</v>
      </c>
      <c r="C23" s="240">
        <v>17</v>
      </c>
      <c r="D23" s="684" t="s">
        <v>2159</v>
      </c>
      <c r="E23" s="726"/>
      <c r="F23" s="726"/>
      <c r="G23" s="726"/>
      <c r="H23" s="685" t="s">
        <v>1306</v>
      </c>
    </row>
    <row r="24" spans="1:12" s="242" customFormat="1" ht="24">
      <c r="A24" s="229"/>
      <c r="B24" s="241" t="s">
        <v>1669</v>
      </c>
      <c r="C24" s="240">
        <v>18</v>
      </c>
      <c r="D24" s="715" t="s">
        <v>2160</v>
      </c>
      <c r="E24" s="732"/>
      <c r="F24" s="732"/>
      <c r="G24" s="732"/>
      <c r="H24" s="715" t="s">
        <v>1064</v>
      </c>
      <c r="I24" s="229"/>
      <c r="J24" s="229"/>
      <c r="K24" s="229"/>
      <c r="L24" s="229"/>
    </row>
    <row r="25" spans="2:8" ht="36">
      <c r="B25" s="245" t="s">
        <v>1670</v>
      </c>
      <c r="C25" s="240">
        <v>19</v>
      </c>
      <c r="D25" s="684" t="s">
        <v>2161</v>
      </c>
      <c r="E25" s="686" t="s">
        <v>1227</v>
      </c>
      <c r="F25" s="686" t="s">
        <v>1065</v>
      </c>
      <c r="G25" s="686" t="s">
        <v>1228</v>
      </c>
      <c r="H25" s="686" t="s">
        <v>1240</v>
      </c>
    </row>
    <row r="26" spans="2:8" ht="36">
      <c r="B26" s="520" t="s">
        <v>1671</v>
      </c>
      <c r="C26" s="240">
        <v>20</v>
      </c>
      <c r="D26" s="715" t="s">
        <v>2162</v>
      </c>
      <c r="E26" s="715" t="s">
        <v>1310</v>
      </c>
      <c r="F26" s="715" t="s">
        <v>1066</v>
      </c>
      <c r="G26" s="715" t="s">
        <v>1311</v>
      </c>
      <c r="H26" s="715" t="s">
        <v>1312</v>
      </c>
    </row>
    <row r="27" spans="1:12" s="242" customFormat="1" ht="48">
      <c r="A27" s="229"/>
      <c r="B27" s="241" t="s">
        <v>1672</v>
      </c>
      <c r="C27" s="240">
        <v>21</v>
      </c>
      <c r="D27" s="715" t="s">
        <v>2163</v>
      </c>
      <c r="E27" s="715" t="s">
        <v>1316</v>
      </c>
      <c r="F27" s="715" t="s">
        <v>1067</v>
      </c>
      <c r="G27" s="715" t="s">
        <v>1317</v>
      </c>
      <c r="H27" s="715" t="s">
        <v>1318</v>
      </c>
      <c r="I27" s="229"/>
      <c r="J27" s="229"/>
      <c r="K27" s="229"/>
      <c r="L27" s="229"/>
    </row>
    <row r="28" spans="1:12" s="242" customFormat="1" ht="48">
      <c r="A28" s="229"/>
      <c r="B28" s="241" t="s">
        <v>1673</v>
      </c>
      <c r="C28" s="240">
        <v>22</v>
      </c>
      <c r="D28" s="715" t="s">
        <v>2164</v>
      </c>
      <c r="E28" s="715" t="s">
        <v>1319</v>
      </c>
      <c r="F28" s="715" t="s">
        <v>1068</v>
      </c>
      <c r="G28" s="715" t="s">
        <v>1320</v>
      </c>
      <c r="H28" s="715" t="s">
        <v>1321</v>
      </c>
      <c r="I28" s="229"/>
      <c r="J28" s="229"/>
      <c r="K28" s="229"/>
      <c r="L28" s="229"/>
    </row>
    <row r="29" spans="2:8" ht="15">
      <c r="B29" s="244"/>
      <c r="C29" s="244"/>
      <c r="D29" s="687"/>
      <c r="E29" s="687"/>
      <c r="F29" s="687"/>
      <c r="G29" s="687"/>
      <c r="H29" s="688"/>
    </row>
    <row r="30" spans="2:8" ht="22.5">
      <c r="B30" s="506" t="s">
        <v>3422</v>
      </c>
      <c r="C30" s="246"/>
      <c r="D30" s="687"/>
      <c r="E30" s="687"/>
      <c r="F30" s="687"/>
      <c r="G30" s="687"/>
      <c r="H30" s="688"/>
    </row>
    <row r="31" spans="2:8" ht="15">
      <c r="B31" s="247"/>
      <c r="C31" s="247"/>
      <c r="D31" s="687"/>
      <c r="E31" s="723"/>
      <c r="F31" s="724"/>
      <c r="G31" s="720"/>
      <c r="H31" s="725"/>
    </row>
    <row r="32" spans="2:8" ht="25.5">
      <c r="B32" s="507" t="s">
        <v>3422</v>
      </c>
      <c r="C32" s="248">
        <v>23</v>
      </c>
      <c r="D32" s="686" t="s">
        <v>1069</v>
      </c>
      <c r="E32" s="726"/>
      <c r="F32" s="726"/>
      <c r="G32" s="726"/>
      <c r="H32" s="726"/>
    </row>
    <row r="33" spans="2:8" ht="15">
      <c r="B33" s="249"/>
      <c r="C33" s="249"/>
      <c r="D33" s="687"/>
      <c r="E33" s="687"/>
      <c r="F33" s="687"/>
      <c r="G33" s="687"/>
      <c r="H33" s="688"/>
    </row>
    <row r="34" spans="2:8" ht="15">
      <c r="B34" s="250" t="s">
        <v>1674</v>
      </c>
      <c r="C34" s="250"/>
      <c r="D34" s="687"/>
      <c r="E34" s="687"/>
      <c r="F34" s="687"/>
      <c r="G34" s="687"/>
      <c r="H34" s="688"/>
    </row>
    <row r="35" spans="2:8" ht="15">
      <c r="B35" s="244"/>
      <c r="C35" s="244"/>
      <c r="D35" s="693"/>
      <c r="E35" s="689"/>
      <c r="F35" s="690"/>
      <c r="G35" s="691"/>
      <c r="H35" s="692"/>
    </row>
    <row r="36" spans="2:8" ht="48">
      <c r="B36" s="243" t="s">
        <v>1675</v>
      </c>
      <c r="C36" s="243">
        <v>24</v>
      </c>
      <c r="D36" s="684" t="s">
        <v>2165</v>
      </c>
      <c r="E36" s="694" t="s">
        <v>1070</v>
      </c>
      <c r="F36" s="694" t="s">
        <v>1071</v>
      </c>
      <c r="G36" s="685" t="s">
        <v>1072</v>
      </c>
      <c r="H36" s="726"/>
    </row>
    <row r="37" spans="1:12" s="242" customFormat="1" ht="48">
      <c r="A37" s="229"/>
      <c r="B37" s="241" t="s">
        <v>1676</v>
      </c>
      <c r="C37" s="243">
        <v>25</v>
      </c>
      <c r="D37" s="715" t="s">
        <v>2166</v>
      </c>
      <c r="E37" s="730" t="s">
        <v>1073</v>
      </c>
      <c r="F37" s="730" t="s">
        <v>1074</v>
      </c>
      <c r="G37" s="730" t="s">
        <v>1075</v>
      </c>
      <c r="H37" s="731"/>
      <c r="I37" s="229"/>
      <c r="J37" s="229"/>
      <c r="K37" s="229"/>
      <c r="L37" s="229"/>
    </row>
    <row r="38" spans="2:8" ht="60">
      <c r="B38" s="241" t="s">
        <v>1677</v>
      </c>
      <c r="C38" s="243">
        <v>26</v>
      </c>
      <c r="D38" s="715" t="s">
        <v>2167</v>
      </c>
      <c r="E38" s="730" t="s">
        <v>1076</v>
      </c>
      <c r="F38" s="730" t="s">
        <v>1077</v>
      </c>
      <c r="G38" s="715" t="s">
        <v>1078</v>
      </c>
      <c r="H38" s="730" t="s">
        <v>1079</v>
      </c>
    </row>
    <row r="39" spans="2:8" ht="60">
      <c r="B39" s="241" t="s">
        <v>1678</v>
      </c>
      <c r="C39" s="243">
        <v>27</v>
      </c>
      <c r="D39" s="715" t="s">
        <v>2168</v>
      </c>
      <c r="E39" s="730" t="s">
        <v>1080</v>
      </c>
      <c r="F39" s="730" t="s">
        <v>1081</v>
      </c>
      <c r="G39" s="730" t="s">
        <v>1082</v>
      </c>
      <c r="H39" s="730" t="s">
        <v>1083</v>
      </c>
    </row>
    <row r="40" spans="2:8" ht="72">
      <c r="B40" s="241" t="s">
        <v>1679</v>
      </c>
      <c r="C40" s="243">
        <v>28</v>
      </c>
      <c r="D40" s="715" t="s">
        <v>2169</v>
      </c>
      <c r="E40" s="715" t="s">
        <v>2170</v>
      </c>
      <c r="F40" s="715" t="s">
        <v>2171</v>
      </c>
      <c r="G40" s="715" t="s">
        <v>2172</v>
      </c>
      <c r="H40" s="715" t="s">
        <v>2173</v>
      </c>
    </row>
    <row r="41" spans="2:8" ht="48">
      <c r="B41" s="243" t="s">
        <v>1680</v>
      </c>
      <c r="C41" s="243">
        <v>29</v>
      </c>
      <c r="D41" s="684" t="s">
        <v>2174</v>
      </c>
      <c r="E41" s="684" t="s">
        <v>2175</v>
      </c>
      <c r="F41" s="684" t="s">
        <v>2176</v>
      </c>
      <c r="G41" s="684" t="s">
        <v>2177</v>
      </c>
      <c r="H41" s="684" t="s">
        <v>2178</v>
      </c>
    </row>
    <row r="42" spans="2:8" ht="15">
      <c r="B42" s="244"/>
      <c r="C42" s="244"/>
      <c r="D42" s="695"/>
      <c r="E42" s="696"/>
      <c r="F42" s="696"/>
      <c r="G42" s="687"/>
      <c r="H42" s="687"/>
    </row>
    <row r="43" spans="2:8" ht="15">
      <c r="B43" s="521"/>
      <c r="C43" s="521"/>
      <c r="D43" s="687"/>
      <c r="E43" s="687"/>
      <c r="F43" s="687"/>
      <c r="G43" s="687"/>
      <c r="H43" s="693"/>
    </row>
    <row r="44" spans="2:8" ht="96">
      <c r="B44" s="522" t="s">
        <v>1681</v>
      </c>
      <c r="C44" s="243">
        <v>30</v>
      </c>
      <c r="D44" s="684" t="s">
        <v>2179</v>
      </c>
      <c r="E44" s="684" t="s">
        <v>2180</v>
      </c>
      <c r="F44" s="684" t="s">
        <v>2181</v>
      </c>
      <c r="G44" s="684" t="s">
        <v>2182</v>
      </c>
      <c r="H44" s="684" t="s">
        <v>2183</v>
      </c>
    </row>
    <row r="45" spans="2:8" ht="15">
      <c r="B45" s="523"/>
      <c r="C45" s="268"/>
      <c r="D45" s="697"/>
      <c r="E45" s="697"/>
      <c r="F45" s="697"/>
      <c r="G45" s="697"/>
      <c r="H45" s="697"/>
    </row>
    <row r="46" spans="2:8" ht="84">
      <c r="B46" s="524" t="s">
        <v>1682</v>
      </c>
      <c r="C46" s="269">
        <v>31</v>
      </c>
      <c r="D46" s="715" t="s">
        <v>2184</v>
      </c>
      <c r="E46" s="715" t="s">
        <v>2185</v>
      </c>
      <c r="F46" s="715" t="s">
        <v>2186</v>
      </c>
      <c r="G46" s="715" t="s">
        <v>2187</v>
      </c>
      <c r="H46" s="715" t="s">
        <v>2188</v>
      </c>
    </row>
    <row r="47" spans="2:8" ht="15">
      <c r="B47" s="251"/>
      <c r="C47" s="251"/>
      <c r="D47" s="691"/>
      <c r="E47" s="691"/>
      <c r="F47" s="691"/>
      <c r="G47" s="692"/>
      <c r="H47" s="693"/>
    </row>
    <row r="48" spans="2:8" ht="15">
      <c r="B48" s="251"/>
      <c r="C48" s="251"/>
      <c r="D48" s="691"/>
      <c r="E48" s="691"/>
      <c r="F48" s="691"/>
      <c r="G48" s="692"/>
      <c r="H48" s="693"/>
    </row>
    <row r="49" spans="2:8" ht="15.75">
      <c r="B49" s="252" t="s">
        <v>1683</v>
      </c>
      <c r="C49" s="252"/>
      <c r="D49" s="698" t="s">
        <v>1506</v>
      </c>
      <c r="E49" s="692"/>
      <c r="F49" s="692"/>
      <c r="G49" s="698" t="s">
        <v>1058</v>
      </c>
      <c r="H49" s="698" t="s">
        <v>1059</v>
      </c>
    </row>
    <row r="50" spans="2:8" ht="15">
      <c r="B50" s="241" t="s">
        <v>1684</v>
      </c>
      <c r="C50" s="269">
        <v>32</v>
      </c>
      <c r="D50" s="715" t="s">
        <v>2189</v>
      </c>
      <c r="E50" s="715"/>
      <c r="F50" s="715"/>
      <c r="G50" s="715" t="s">
        <v>1380</v>
      </c>
      <c r="H50" s="715"/>
    </row>
    <row r="51" spans="2:8" ht="25.5">
      <c r="B51" s="241" t="s">
        <v>1685</v>
      </c>
      <c r="C51" s="269">
        <v>33</v>
      </c>
      <c r="D51" s="715" t="s">
        <v>2190</v>
      </c>
      <c r="E51" s="715"/>
      <c r="F51" s="715"/>
      <c r="G51" s="715" t="s">
        <v>1382</v>
      </c>
      <c r="H51" s="715"/>
    </row>
    <row r="52" spans="2:8" ht="24">
      <c r="B52" s="241" t="s">
        <v>1686</v>
      </c>
      <c r="C52" s="269">
        <v>34</v>
      </c>
      <c r="D52" s="715" t="s">
        <v>2191</v>
      </c>
      <c r="E52" s="715"/>
      <c r="F52" s="715"/>
      <c r="G52" s="715" t="s">
        <v>1384</v>
      </c>
      <c r="H52" s="715" t="s">
        <v>1385</v>
      </c>
    </row>
    <row r="53" spans="2:8" ht="36">
      <c r="B53" s="241" t="s">
        <v>1687</v>
      </c>
      <c r="C53" s="269">
        <v>35</v>
      </c>
      <c r="D53" s="715" t="s">
        <v>2192</v>
      </c>
      <c r="E53" s="715"/>
      <c r="F53" s="715"/>
      <c r="G53" s="715" t="s">
        <v>1387</v>
      </c>
      <c r="H53" s="715" t="s">
        <v>1388</v>
      </c>
    </row>
    <row r="54" spans="2:8" ht="24">
      <c r="B54" s="241" t="s">
        <v>1688</v>
      </c>
      <c r="C54" s="269">
        <v>36</v>
      </c>
      <c r="D54" s="715" t="s">
        <v>2193</v>
      </c>
      <c r="E54" s="715"/>
      <c r="F54" s="715"/>
      <c r="G54" s="715" t="s">
        <v>1390</v>
      </c>
      <c r="H54" s="715"/>
    </row>
    <row r="55" spans="2:8" ht="25.5">
      <c r="B55" s="241" t="s">
        <v>1689</v>
      </c>
      <c r="C55" s="269">
        <v>37</v>
      </c>
      <c r="D55" s="715" t="s">
        <v>2194</v>
      </c>
      <c r="E55" s="715"/>
      <c r="F55" s="715"/>
      <c r="G55" s="715" t="s">
        <v>1392</v>
      </c>
      <c r="H55" s="715" t="s">
        <v>1393</v>
      </c>
    </row>
    <row r="56" spans="2:8" ht="24">
      <c r="B56" s="241" t="s">
        <v>1690</v>
      </c>
      <c r="C56" s="269">
        <v>38</v>
      </c>
      <c r="D56" s="715" t="s">
        <v>2195</v>
      </c>
      <c r="E56" s="715"/>
      <c r="F56" s="715"/>
      <c r="G56" s="715" t="s">
        <v>1394</v>
      </c>
      <c r="H56" s="715"/>
    </row>
    <row r="57" spans="2:8" ht="24">
      <c r="B57" s="241" t="s">
        <v>1691</v>
      </c>
      <c r="C57" s="269">
        <v>39</v>
      </c>
      <c r="D57" s="715" t="s">
        <v>2196</v>
      </c>
      <c r="E57" s="715"/>
      <c r="F57" s="715"/>
      <c r="G57" s="715" t="s">
        <v>1395</v>
      </c>
      <c r="H57" s="715" t="s">
        <v>1396</v>
      </c>
    </row>
    <row r="58" spans="2:8" ht="36">
      <c r="B58" s="525" t="s">
        <v>1692</v>
      </c>
      <c r="C58" s="269">
        <v>40</v>
      </c>
      <c r="D58" s="715" t="s">
        <v>2197</v>
      </c>
      <c r="E58" s="715"/>
      <c r="F58" s="715"/>
      <c r="G58" s="715" t="s">
        <v>1397</v>
      </c>
      <c r="H58" s="715" t="s">
        <v>1398</v>
      </c>
    </row>
    <row r="59" spans="2:8" ht="36">
      <c r="B59" s="253" t="s">
        <v>1693</v>
      </c>
      <c r="C59" s="412">
        <v>41</v>
      </c>
      <c r="D59" s="684" t="s">
        <v>2198</v>
      </c>
      <c r="E59" s="726"/>
      <c r="F59" s="726"/>
      <c r="G59" s="685" t="s">
        <v>1399</v>
      </c>
      <c r="H59" s="685" t="s">
        <v>1400</v>
      </c>
    </row>
    <row r="60" spans="2:8" ht="36">
      <c r="B60" s="254" t="s">
        <v>1694</v>
      </c>
      <c r="C60" s="412">
        <v>42</v>
      </c>
      <c r="D60" s="684" t="s">
        <v>2199</v>
      </c>
      <c r="E60" s="726"/>
      <c r="F60" s="726"/>
      <c r="G60" s="684" t="s">
        <v>2200</v>
      </c>
      <c r="H60" s="684" t="s">
        <v>2201</v>
      </c>
    </row>
    <row r="61" spans="2:8" ht="36">
      <c r="B61" s="526" t="s">
        <v>1695</v>
      </c>
      <c r="C61" s="269">
        <v>43</v>
      </c>
      <c r="D61" s="717" t="s">
        <v>2202</v>
      </c>
      <c r="E61" s="726"/>
      <c r="F61" s="726"/>
      <c r="G61" s="717" t="s">
        <v>2203</v>
      </c>
      <c r="H61" s="717" t="s">
        <v>2204</v>
      </c>
    </row>
    <row r="62" spans="2:8" ht="15">
      <c r="B62" s="255"/>
      <c r="C62" s="255"/>
      <c r="D62" s="699"/>
      <c r="E62" s="691"/>
      <c r="F62" s="691"/>
      <c r="G62" s="699"/>
      <c r="H62" s="693"/>
    </row>
    <row r="63" spans="2:8" ht="15">
      <c r="B63" s="255"/>
      <c r="C63" s="255"/>
      <c r="D63" s="691"/>
      <c r="E63" s="691"/>
      <c r="F63" s="691"/>
      <c r="G63" s="691"/>
      <c r="H63" s="693"/>
    </row>
    <row r="64" spans="2:8" ht="15">
      <c r="B64" s="255"/>
      <c r="C64" s="255"/>
      <c r="D64" s="691"/>
      <c r="E64" s="691"/>
      <c r="F64" s="691"/>
      <c r="G64" s="691"/>
      <c r="H64" s="693"/>
    </row>
    <row r="65" spans="2:8" ht="15.75">
      <c r="B65" s="256" t="s">
        <v>1696</v>
      </c>
      <c r="C65" s="256"/>
      <c r="D65" s="691"/>
      <c r="E65" s="691"/>
      <c r="F65" s="691"/>
      <c r="G65" s="691"/>
      <c r="H65" s="693"/>
    </row>
    <row r="66" spans="2:8" ht="15">
      <c r="B66" s="255"/>
      <c r="C66" s="255"/>
      <c r="D66" s="698" t="s">
        <v>1506</v>
      </c>
      <c r="E66" s="700" t="s">
        <v>1652</v>
      </c>
      <c r="F66" s="700" t="s">
        <v>1653</v>
      </c>
      <c r="G66" s="698" t="s">
        <v>1058</v>
      </c>
      <c r="H66" s="698" t="s">
        <v>1059</v>
      </c>
    </row>
    <row r="67" spans="2:8" ht="15">
      <c r="B67" s="255"/>
      <c r="C67" s="255"/>
      <c r="D67" s="701"/>
      <c r="E67" s="689"/>
      <c r="F67" s="690"/>
      <c r="G67" s="701"/>
      <c r="H67" s="692"/>
    </row>
    <row r="68" spans="2:8" ht="36">
      <c r="B68" s="254" t="s">
        <v>1697</v>
      </c>
      <c r="C68" s="253">
        <v>44</v>
      </c>
      <c r="D68" s="684" t="s">
        <v>2205</v>
      </c>
      <c r="E68" s="684" t="s">
        <v>2206</v>
      </c>
      <c r="F68" s="684" t="s">
        <v>2207</v>
      </c>
      <c r="G68" s="684" t="s">
        <v>2208</v>
      </c>
      <c r="H68" s="684" t="s">
        <v>2209</v>
      </c>
    </row>
    <row r="69" spans="2:8" ht="24">
      <c r="B69" s="254" t="s">
        <v>1698</v>
      </c>
      <c r="C69" s="253">
        <v>45</v>
      </c>
      <c r="D69" s="684" t="s">
        <v>2210</v>
      </c>
      <c r="E69" s="684" t="s">
        <v>2211</v>
      </c>
      <c r="F69" s="684" t="s">
        <v>2212</v>
      </c>
      <c r="G69" s="684" t="s">
        <v>2213</v>
      </c>
      <c r="H69" s="726"/>
    </row>
    <row r="70" spans="2:8" ht="15">
      <c r="B70" s="257"/>
      <c r="C70" s="257"/>
      <c r="D70" s="702"/>
      <c r="E70" s="702"/>
      <c r="F70" s="702"/>
      <c r="G70" s="703"/>
      <c r="H70" s="693"/>
    </row>
    <row r="71" spans="2:8" ht="36">
      <c r="B71" s="527" t="s">
        <v>1699</v>
      </c>
      <c r="C71" s="248">
        <v>46</v>
      </c>
      <c r="D71" s="684" t="s">
        <v>2214</v>
      </c>
      <c r="E71" s="684" t="s">
        <v>2215</v>
      </c>
      <c r="F71" s="684" t="s">
        <v>4446</v>
      </c>
      <c r="G71" s="684" t="s">
        <v>4447</v>
      </c>
      <c r="H71" s="684" t="s">
        <v>4448</v>
      </c>
    </row>
    <row r="72" spans="2:8" ht="24">
      <c r="B72" s="528" t="s">
        <v>1700</v>
      </c>
      <c r="C72" s="270">
        <v>47</v>
      </c>
      <c r="D72" s="684" t="s">
        <v>2216</v>
      </c>
      <c r="E72" s="684" t="s">
        <v>2217</v>
      </c>
      <c r="F72" s="684" t="s">
        <v>2218</v>
      </c>
      <c r="G72" s="684" t="s">
        <v>4449</v>
      </c>
      <c r="H72" s="726"/>
    </row>
    <row r="73" spans="2:8" ht="15">
      <c r="B73" s="258"/>
      <c r="C73" s="258"/>
      <c r="D73" s="687"/>
      <c r="E73" s="687"/>
      <c r="F73" s="687"/>
      <c r="G73" s="687"/>
      <c r="H73" s="687"/>
    </row>
    <row r="74" spans="2:8" ht="15">
      <c r="B74" s="529" t="s">
        <v>1085</v>
      </c>
      <c r="C74" s="271">
        <v>48</v>
      </c>
      <c r="D74" s="715" t="s">
        <v>1086</v>
      </c>
      <c r="E74" s="687"/>
      <c r="F74" s="687"/>
      <c r="G74" s="687"/>
      <c r="H74" s="687"/>
    </row>
    <row r="75" spans="2:8" ht="15">
      <c r="B75" s="529" t="s">
        <v>1087</v>
      </c>
      <c r="C75" s="271">
        <v>49</v>
      </c>
      <c r="D75" s="715" t="s">
        <v>1088</v>
      </c>
      <c r="E75" s="687"/>
      <c r="F75" s="687"/>
      <c r="G75" s="687"/>
      <c r="H75" s="687"/>
    </row>
    <row r="76" spans="2:8" ht="15">
      <c r="B76" s="529" t="s">
        <v>1701</v>
      </c>
      <c r="C76" s="271">
        <v>50</v>
      </c>
      <c r="D76" s="715" t="s">
        <v>1089</v>
      </c>
      <c r="E76" s="704"/>
      <c r="F76" s="687"/>
      <c r="G76" s="687"/>
      <c r="H76" s="687"/>
    </row>
    <row r="77" spans="2:8" ht="15">
      <c r="B77" s="529" t="s">
        <v>1702</v>
      </c>
      <c r="C77" s="271">
        <v>51</v>
      </c>
      <c r="D77" s="715" t="s">
        <v>1090</v>
      </c>
      <c r="E77" s="704"/>
      <c r="F77" s="705"/>
      <c r="G77" s="705"/>
      <c r="H77" s="693"/>
    </row>
    <row r="78" spans="2:8" ht="15">
      <c r="B78" s="258"/>
      <c r="C78" s="258"/>
      <c r="D78" s="706"/>
      <c r="E78" s="705"/>
      <c r="F78" s="705"/>
      <c r="G78" s="705"/>
      <c r="H78" s="693"/>
    </row>
    <row r="79" spans="2:8" ht="15.75">
      <c r="B79" s="259"/>
      <c r="C79" s="259"/>
      <c r="D79" s="691"/>
      <c r="E79" s="691"/>
      <c r="F79" s="691"/>
      <c r="G79" s="691"/>
      <c r="H79" s="693"/>
    </row>
    <row r="80" spans="2:8" ht="15.75">
      <c r="B80" s="259"/>
      <c r="C80" s="259"/>
      <c r="D80" s="691"/>
      <c r="E80" s="691"/>
      <c r="F80" s="691"/>
      <c r="G80" s="691"/>
      <c r="H80" s="693"/>
    </row>
    <row r="81" spans="2:8" ht="15">
      <c r="B81" s="255"/>
      <c r="C81" s="255"/>
      <c r="D81" s="691"/>
      <c r="E81" s="691"/>
      <c r="F81" s="691"/>
      <c r="G81" s="691"/>
      <c r="H81" s="693"/>
    </row>
    <row r="82" spans="2:8" ht="15.75">
      <c r="B82" s="256" t="s">
        <v>1703</v>
      </c>
      <c r="C82" s="256"/>
      <c r="D82" s="691"/>
      <c r="E82" s="691"/>
      <c r="F82" s="691"/>
      <c r="G82" s="691"/>
      <c r="H82" s="693"/>
    </row>
    <row r="83" spans="2:8" ht="15">
      <c r="B83" s="255"/>
      <c r="C83" s="255"/>
      <c r="D83" s="698" t="s">
        <v>1506</v>
      </c>
      <c r="E83" s="700" t="s">
        <v>1652</v>
      </c>
      <c r="F83" s="700" t="s">
        <v>1653</v>
      </c>
      <c r="G83" s="698" t="s">
        <v>1058</v>
      </c>
      <c r="H83" s="698" t="s">
        <v>1059</v>
      </c>
    </row>
    <row r="84" spans="2:8" ht="15">
      <c r="B84" s="255"/>
      <c r="C84" s="255"/>
      <c r="D84" s="701"/>
      <c r="E84" s="689"/>
      <c r="F84" s="690"/>
      <c r="G84" s="701"/>
      <c r="H84" s="692"/>
    </row>
    <row r="85" spans="2:8" ht="15">
      <c r="B85" s="241" t="s">
        <v>1704</v>
      </c>
      <c r="C85" s="269">
        <v>52</v>
      </c>
      <c r="D85" s="715" t="s">
        <v>1401</v>
      </c>
      <c r="E85" s="715"/>
      <c r="F85" s="715"/>
      <c r="G85" s="715"/>
      <c r="H85" s="715"/>
    </row>
    <row r="86" spans="2:8" ht="15">
      <c r="B86" s="241" t="s">
        <v>1705</v>
      </c>
      <c r="C86" s="269">
        <v>53</v>
      </c>
      <c r="D86" s="715" t="s">
        <v>1091</v>
      </c>
      <c r="E86" s="715"/>
      <c r="F86" s="715"/>
      <c r="G86" s="715"/>
      <c r="H86" s="715"/>
    </row>
    <row r="87" spans="2:8" ht="15">
      <c r="B87" s="241" t="s">
        <v>1706</v>
      </c>
      <c r="C87" s="269">
        <v>54</v>
      </c>
      <c r="D87" s="715" t="s">
        <v>1092</v>
      </c>
      <c r="E87" s="715"/>
      <c r="F87" s="715"/>
      <c r="G87" s="715"/>
      <c r="H87" s="715"/>
    </row>
    <row r="88" spans="2:8" ht="36">
      <c r="B88" s="241" t="s">
        <v>1707</v>
      </c>
      <c r="C88" s="269">
        <v>55</v>
      </c>
      <c r="D88" s="715" t="s">
        <v>2219</v>
      </c>
      <c r="E88" s="715"/>
      <c r="F88" s="715"/>
      <c r="G88" s="715"/>
      <c r="H88" s="715"/>
    </row>
    <row r="89" spans="2:8" ht="25.5">
      <c r="B89" s="241" t="s">
        <v>1708</v>
      </c>
      <c r="C89" s="269">
        <v>56</v>
      </c>
      <c r="D89" s="715" t="s">
        <v>1093</v>
      </c>
      <c r="E89" s="715" t="s">
        <v>1094</v>
      </c>
      <c r="F89" s="715" t="s">
        <v>1095</v>
      </c>
      <c r="G89" s="715" t="s">
        <v>1096</v>
      </c>
      <c r="H89" s="715" t="s">
        <v>1097</v>
      </c>
    </row>
    <row r="90" spans="2:8" ht="25.5">
      <c r="B90" s="241" t="s">
        <v>1709</v>
      </c>
      <c r="C90" s="269">
        <v>57</v>
      </c>
      <c r="D90" s="715" t="s">
        <v>1098</v>
      </c>
      <c r="E90" s="715" t="s">
        <v>1099</v>
      </c>
      <c r="F90" s="715" t="s">
        <v>1100</v>
      </c>
      <c r="G90" s="715" t="s">
        <v>1101</v>
      </c>
      <c r="H90" s="715" t="s">
        <v>1102</v>
      </c>
    </row>
    <row r="91" spans="2:8" ht="15">
      <c r="B91" s="255"/>
      <c r="C91" s="255"/>
      <c r="D91" s="719"/>
      <c r="E91" s="720"/>
      <c r="F91" s="720"/>
      <c r="G91" s="720"/>
      <c r="H91" s="721"/>
    </row>
    <row r="92" spans="2:8" ht="15">
      <c r="B92" s="255"/>
      <c r="C92" s="255"/>
      <c r="D92" s="722"/>
      <c r="E92" s="723"/>
      <c r="F92" s="724"/>
      <c r="G92" s="722"/>
      <c r="H92" s="725"/>
    </row>
    <row r="93" spans="2:8" ht="36">
      <c r="B93" s="524" t="s">
        <v>1710</v>
      </c>
      <c r="C93" s="269">
        <v>58</v>
      </c>
      <c r="D93" s="715" t="s">
        <v>2220</v>
      </c>
      <c r="E93" s="715" t="s">
        <v>2221</v>
      </c>
      <c r="F93" s="715" t="s">
        <v>2222</v>
      </c>
      <c r="G93" s="715" t="s">
        <v>2223</v>
      </c>
      <c r="H93" s="715" t="s">
        <v>2223</v>
      </c>
    </row>
    <row r="94" spans="2:8" ht="36">
      <c r="B94" s="524" t="s">
        <v>1711</v>
      </c>
      <c r="C94" s="269">
        <v>59</v>
      </c>
      <c r="D94" s="715" t="s">
        <v>2224</v>
      </c>
      <c r="E94" s="715" t="s">
        <v>1103</v>
      </c>
      <c r="F94" s="715" t="s">
        <v>1104</v>
      </c>
      <c r="G94" s="715" t="s">
        <v>2225</v>
      </c>
      <c r="H94" s="726"/>
    </row>
    <row r="95" spans="2:8" ht="15">
      <c r="B95" s="257"/>
      <c r="C95" s="257"/>
      <c r="D95" s="727"/>
      <c r="E95" s="728"/>
      <c r="F95" s="729"/>
      <c r="G95" s="727"/>
      <c r="H95" s="725"/>
    </row>
    <row r="96" spans="2:8" ht="60">
      <c r="B96" s="529" t="s">
        <v>1712</v>
      </c>
      <c r="C96" s="271">
        <v>60</v>
      </c>
      <c r="D96" s="715" t="s">
        <v>2226</v>
      </c>
      <c r="E96" s="715" t="s">
        <v>2227</v>
      </c>
      <c r="F96" s="715" t="s">
        <v>2228</v>
      </c>
      <c r="G96" s="715" t="s">
        <v>2229</v>
      </c>
      <c r="H96" s="715" t="s">
        <v>2230</v>
      </c>
    </row>
    <row r="97" spans="2:8" ht="36">
      <c r="B97" s="524" t="s">
        <v>1713</v>
      </c>
      <c r="C97" s="269">
        <v>61</v>
      </c>
      <c r="D97" s="715" t="s">
        <v>2231</v>
      </c>
      <c r="E97" s="715" t="s">
        <v>2232</v>
      </c>
      <c r="F97" s="715" t="s">
        <v>2233</v>
      </c>
      <c r="G97" s="715" t="s">
        <v>2234</v>
      </c>
      <c r="H97" s="726"/>
    </row>
    <row r="98" spans="2:8" ht="15">
      <c r="B98" s="258"/>
      <c r="C98" s="258"/>
      <c r="D98" s="697"/>
      <c r="E98" s="695"/>
      <c r="F98" s="695"/>
      <c r="G98" s="695"/>
      <c r="H98" s="687"/>
    </row>
    <row r="99" spans="2:8" ht="15">
      <c r="B99" s="258"/>
      <c r="C99" s="258"/>
      <c r="D99" s="697"/>
      <c r="E99" s="687"/>
      <c r="F99" s="687"/>
      <c r="G99" s="687"/>
      <c r="H99" s="687"/>
    </row>
    <row r="100" spans="2:8" ht="15">
      <c r="B100" s="258"/>
      <c r="C100" s="258"/>
      <c r="D100" s="697"/>
      <c r="E100" s="687"/>
      <c r="F100" s="687"/>
      <c r="G100" s="687"/>
      <c r="H100" s="687"/>
    </row>
    <row r="101" spans="2:8" ht="15">
      <c r="B101" s="258"/>
      <c r="C101" s="258"/>
      <c r="D101" s="697"/>
      <c r="E101" s="687"/>
      <c r="F101" s="687"/>
      <c r="G101" s="687"/>
      <c r="H101" s="687"/>
    </row>
    <row r="102" spans="2:8" ht="15">
      <c r="B102" s="524" t="s">
        <v>1714</v>
      </c>
      <c r="C102" s="269">
        <v>62</v>
      </c>
      <c r="D102" s="715" t="s">
        <v>1105</v>
      </c>
      <c r="E102" s="687"/>
      <c r="F102" s="687"/>
      <c r="G102" s="687"/>
      <c r="H102" s="687"/>
    </row>
    <row r="103" spans="2:8" ht="15">
      <c r="B103" s="524" t="s">
        <v>1715</v>
      </c>
      <c r="C103" s="269">
        <v>63</v>
      </c>
      <c r="D103" s="715" t="s">
        <v>1106</v>
      </c>
      <c r="E103" s="687"/>
      <c r="F103" s="687"/>
      <c r="G103" s="687"/>
      <c r="H103" s="687"/>
    </row>
    <row r="104" spans="2:8" ht="25.5">
      <c r="B104" s="524" t="s">
        <v>1716</v>
      </c>
      <c r="C104" s="269">
        <v>64</v>
      </c>
      <c r="D104" s="716" t="s">
        <v>1107</v>
      </c>
      <c r="E104" s="704"/>
      <c r="F104" s="687"/>
      <c r="G104" s="687"/>
      <c r="H104" s="687"/>
    </row>
    <row r="105" spans="2:8" ht="72">
      <c r="B105" s="524" t="s">
        <v>1717</v>
      </c>
      <c r="C105" s="269">
        <v>65</v>
      </c>
      <c r="D105" s="717" t="s">
        <v>2235</v>
      </c>
      <c r="E105" s="704"/>
      <c r="F105" s="705"/>
      <c r="G105" s="705"/>
      <c r="H105" s="693"/>
    </row>
    <row r="106" spans="2:8" ht="15">
      <c r="B106" s="524" t="s">
        <v>1718</v>
      </c>
      <c r="C106" s="269">
        <v>66</v>
      </c>
      <c r="D106" s="717" t="s">
        <v>1108</v>
      </c>
      <c r="E106" s="704"/>
      <c r="F106" s="705"/>
      <c r="G106" s="705"/>
      <c r="H106" s="693"/>
    </row>
    <row r="107" spans="2:8" ht="25.5">
      <c r="B107" s="524" t="s">
        <v>1719</v>
      </c>
      <c r="C107" s="269">
        <v>67</v>
      </c>
      <c r="D107" s="718" t="s">
        <v>2236</v>
      </c>
      <c r="E107" s="704"/>
      <c r="F107" s="705"/>
      <c r="G107" s="705"/>
      <c r="H107" s="693"/>
    </row>
    <row r="108" spans="2:8" ht="15">
      <c r="B108" s="258"/>
      <c r="C108" s="258"/>
      <c r="D108" s="695"/>
      <c r="E108" s="704"/>
      <c r="F108" s="705"/>
      <c r="G108" s="705"/>
      <c r="H108" s="693"/>
    </row>
    <row r="109" spans="2:8" ht="15.75">
      <c r="B109" s="256" t="s">
        <v>1720</v>
      </c>
      <c r="C109" s="256"/>
      <c r="D109" s="687"/>
      <c r="E109" s="707"/>
      <c r="F109" s="705"/>
      <c r="G109" s="705"/>
      <c r="H109" s="693"/>
    </row>
    <row r="110" spans="2:8" ht="15">
      <c r="B110" s="258"/>
      <c r="C110" s="258"/>
      <c r="D110" s="687"/>
      <c r="E110" s="707"/>
      <c r="F110" s="705"/>
      <c r="G110" s="705"/>
      <c r="H110" s="693"/>
    </row>
    <row r="111" spans="2:8" ht="15">
      <c r="B111" s="254" t="s">
        <v>1721</v>
      </c>
      <c r="C111" s="254"/>
      <c r="D111" s="702"/>
      <c r="E111" s="708"/>
      <c r="F111" s="691"/>
      <c r="G111" s="692"/>
      <c r="H111" s="693"/>
    </row>
    <row r="112" spans="2:8" ht="15">
      <c r="B112" s="272" t="s">
        <v>1722</v>
      </c>
      <c r="C112" s="272">
        <v>68</v>
      </c>
      <c r="D112" s="709" t="s">
        <v>1346</v>
      </c>
      <c r="E112" s="710"/>
      <c r="F112" s="691"/>
      <c r="G112" s="692"/>
      <c r="H112" s="693"/>
    </row>
    <row r="113" spans="2:8" ht="15">
      <c r="B113" s="253" t="s">
        <v>1723</v>
      </c>
      <c r="C113" s="272">
        <v>69</v>
      </c>
      <c r="D113" s="709" t="s">
        <v>1352</v>
      </c>
      <c r="E113" s="711"/>
      <c r="F113" s="691"/>
      <c r="G113" s="692"/>
      <c r="H113" s="693"/>
    </row>
    <row r="114" spans="2:8" ht="15">
      <c r="B114" s="253" t="s">
        <v>1724</v>
      </c>
      <c r="C114" s="272">
        <v>70</v>
      </c>
      <c r="D114" s="686" t="s">
        <v>1354</v>
      </c>
      <c r="E114" s="708"/>
      <c r="F114" s="691"/>
      <c r="G114" s="692"/>
      <c r="H114" s="693"/>
    </row>
    <row r="115" spans="2:8" ht="15">
      <c r="B115" s="253" t="s">
        <v>1725</v>
      </c>
      <c r="C115" s="272">
        <v>71</v>
      </c>
      <c r="D115" s="709" t="s">
        <v>1369</v>
      </c>
      <c r="E115" s="710"/>
      <c r="F115" s="691"/>
      <c r="G115" s="692"/>
      <c r="H115" s="693"/>
    </row>
    <row r="116" spans="2:8" ht="15">
      <c r="B116" s="253" t="s">
        <v>1726</v>
      </c>
      <c r="C116" s="272">
        <v>72</v>
      </c>
      <c r="D116" s="686" t="s">
        <v>1109</v>
      </c>
      <c r="E116" s="708"/>
      <c r="F116" s="691"/>
      <c r="G116" s="692"/>
      <c r="H116" s="693"/>
    </row>
    <row r="117" spans="2:8" ht="15">
      <c r="B117" s="253" t="s">
        <v>1727</v>
      </c>
      <c r="C117" s="272">
        <v>73</v>
      </c>
      <c r="D117" s="686" t="s">
        <v>1373</v>
      </c>
      <c r="E117" s="708"/>
      <c r="F117" s="691"/>
      <c r="G117" s="691"/>
      <c r="H117" s="693"/>
    </row>
    <row r="118" spans="2:8" ht="36">
      <c r="B118" s="254" t="s">
        <v>1664</v>
      </c>
      <c r="C118" s="272">
        <v>74</v>
      </c>
      <c r="D118" s="684" t="s">
        <v>2237</v>
      </c>
      <c r="E118" s="708"/>
      <c r="F118" s="691"/>
      <c r="G118" s="691"/>
      <c r="H118" s="693"/>
    </row>
    <row r="119" spans="2:8" ht="48">
      <c r="B119" s="260" t="s">
        <v>1665</v>
      </c>
      <c r="C119" s="272">
        <v>75</v>
      </c>
      <c r="D119" s="714" t="s">
        <v>2238</v>
      </c>
      <c r="E119" s="710"/>
      <c r="F119" s="691"/>
      <c r="G119" s="692"/>
      <c r="H119" s="693"/>
    </row>
    <row r="120" spans="2:8" ht="15">
      <c r="B120" s="261"/>
      <c r="C120" s="261"/>
      <c r="D120" s="711"/>
      <c r="E120" s="711"/>
      <c r="F120" s="711"/>
      <c r="G120" s="711"/>
      <c r="H120" s="693"/>
    </row>
    <row r="121" spans="2:8" ht="15">
      <c r="B121" s="262"/>
      <c r="C121" s="262"/>
      <c r="D121" s="711"/>
      <c r="E121" s="712"/>
      <c r="F121" s="711"/>
      <c r="G121" s="711"/>
      <c r="H121" s="693"/>
    </row>
    <row r="122" spans="2:8" ht="15">
      <c r="B122" s="245" t="s">
        <v>1728</v>
      </c>
      <c r="C122" s="245">
        <v>76</v>
      </c>
      <c r="D122" s="684" t="s">
        <v>2239</v>
      </c>
      <c r="E122" s="713" t="s">
        <v>1375</v>
      </c>
      <c r="F122" s="711"/>
      <c r="G122" s="711"/>
      <c r="H122" s="693"/>
    </row>
    <row r="123" spans="2:8" ht="15">
      <c r="B123" s="245" t="s">
        <v>1729</v>
      </c>
      <c r="C123" s="245">
        <v>77</v>
      </c>
      <c r="D123" s="686" t="s">
        <v>1122</v>
      </c>
      <c r="E123" s="713" t="s">
        <v>1376</v>
      </c>
      <c r="F123" s="711"/>
      <c r="G123" s="711"/>
      <c r="H123" s="693"/>
    </row>
    <row r="124" spans="2:8" ht="24">
      <c r="B124" s="263" t="s">
        <v>1730</v>
      </c>
      <c r="C124" s="245">
        <v>78</v>
      </c>
      <c r="D124" s="684" t="s">
        <v>2240</v>
      </c>
      <c r="E124" s="713" t="s">
        <v>1377</v>
      </c>
      <c r="F124" s="711"/>
      <c r="G124" s="711"/>
      <c r="H124" s="693"/>
    </row>
    <row r="125" s="227" customFormat="1" ht="15"/>
    <row r="126" s="227" customFormat="1" ht="15"/>
    <row r="127" s="227" customFormat="1" ht="15"/>
    <row r="128" s="227" customFormat="1" ht="15"/>
    <row r="129" s="227" customFormat="1" ht="15"/>
    <row r="130" s="227" customFormat="1" ht="15"/>
    <row r="131" s="227" customFormat="1" ht="15"/>
    <row r="132" s="227" customFormat="1" ht="15"/>
    <row r="133" s="227" customFormat="1" ht="15"/>
    <row r="134" s="227" customFormat="1" ht="15"/>
  </sheetData>
  <sheetProtection password="DAB2" sheet="1" objects="1" scenarios="1"/>
  <printOptions/>
  <pageMargins left="0.7086614173228347" right="0.7086614173228347" top="0.7480314960629921" bottom="0.7480314960629921" header="0.31496062992125984" footer="0.31496062992125984"/>
  <pageSetup fitToHeight="0" fitToWidth="1" horizontalDpi="600" verticalDpi="600" orientation="portrait" paperSize="8" scale="49" r:id="rId1"/>
  <headerFooter differentFirst="1">
    <firstFooter>&amp;C&amp;[203/&amp;[268</first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F42"/>
  <sheetViews>
    <sheetView zoomScale="70" zoomScaleNormal="70" zoomScalePageLayoutView="0" workbookViewId="0" topLeftCell="A10">
      <selection activeCell="C13" sqref="C13"/>
    </sheetView>
  </sheetViews>
  <sheetFormatPr defaultColWidth="9.140625" defaultRowHeight="15"/>
  <cols>
    <col min="1" max="1" width="9.140625" style="4" customWidth="1"/>
    <col min="2" max="2" width="33.57421875" style="4" customWidth="1"/>
    <col min="3" max="3" width="92.28125" style="4" customWidth="1"/>
    <col min="4" max="4" width="33.421875" style="4" customWidth="1"/>
    <col min="5" max="16384" width="9.140625" style="4" customWidth="1"/>
  </cols>
  <sheetData>
    <row r="1" spans="1:6" ht="15">
      <c r="A1" s="210"/>
      <c r="C1" s="193"/>
      <c r="D1" s="193"/>
      <c r="F1" s="193"/>
    </row>
    <row r="2" spans="1:2" s="213" customFormat="1" ht="15">
      <c r="A2" s="217" t="s">
        <v>18</v>
      </c>
      <c r="B2" s="210"/>
    </row>
    <row r="3" spans="1:2" ht="15">
      <c r="A3" s="10" t="s">
        <v>3413</v>
      </c>
      <c r="B3" s="192"/>
    </row>
    <row r="4" spans="1:3" ht="14.25">
      <c r="A4" s="27"/>
      <c r="B4" s="207"/>
      <c r="C4" s="27"/>
    </row>
    <row r="5" spans="1:3" ht="14.25">
      <c r="A5" s="25"/>
      <c r="B5" s="25" t="s">
        <v>3414</v>
      </c>
      <c r="C5" s="25" t="s">
        <v>1414</v>
      </c>
    </row>
    <row r="6" spans="1:3" ht="80.25" customHeight="1">
      <c r="A6" s="25"/>
      <c r="B6" s="1007" t="s">
        <v>3721</v>
      </c>
      <c r="C6" s="518" t="s">
        <v>4222</v>
      </c>
    </row>
    <row r="7" spans="1:3" ht="90" customHeight="1">
      <c r="A7" s="25"/>
      <c r="B7" s="1008"/>
      <c r="C7" s="415" t="s">
        <v>4223</v>
      </c>
    </row>
    <row r="8" spans="1:3" ht="14.25" customHeight="1">
      <c r="A8" s="1006" t="s">
        <v>1403</v>
      </c>
      <c r="B8" s="1006" t="s">
        <v>3411</v>
      </c>
      <c r="C8" s="1009" t="s">
        <v>3412</v>
      </c>
    </row>
    <row r="9" spans="1:3" ht="63" customHeight="1">
      <c r="A9" s="1006"/>
      <c r="B9" s="1006"/>
      <c r="C9" s="1009"/>
    </row>
    <row r="10" spans="1:3" ht="47.25" customHeight="1">
      <c r="A10" s="418" t="s">
        <v>1404</v>
      </c>
      <c r="B10" s="418" t="s">
        <v>3415</v>
      </c>
      <c r="C10" s="415" t="s">
        <v>2143</v>
      </c>
    </row>
    <row r="11" spans="1:3" ht="47.25" customHeight="1">
      <c r="A11" s="418" t="s">
        <v>1511</v>
      </c>
      <c r="B11" s="418" t="s">
        <v>3416</v>
      </c>
      <c r="C11" s="490" t="s">
        <v>3417</v>
      </c>
    </row>
    <row r="12" spans="1:3" ht="47.25" customHeight="1">
      <c r="A12" s="418" t="s">
        <v>1562</v>
      </c>
      <c r="B12" s="418" t="s">
        <v>3418</v>
      </c>
      <c r="C12" s="490" t="s">
        <v>3419</v>
      </c>
    </row>
    <row r="13" spans="1:3" ht="105" customHeight="1">
      <c r="A13" s="418" t="s">
        <v>1418</v>
      </c>
      <c r="B13" s="418" t="s">
        <v>1664</v>
      </c>
      <c r="C13" s="415" t="s">
        <v>4224</v>
      </c>
    </row>
    <row r="14" spans="1:3" ht="63" customHeight="1">
      <c r="A14" s="418" t="s">
        <v>3420</v>
      </c>
      <c r="B14" s="418" t="s">
        <v>1670</v>
      </c>
      <c r="C14" s="415" t="s">
        <v>3421</v>
      </c>
    </row>
    <row r="15" spans="1:4" ht="223.5" customHeight="1">
      <c r="A15" s="1003" t="s">
        <v>1111</v>
      </c>
      <c r="B15" s="1003" t="s">
        <v>3422</v>
      </c>
      <c r="C15" s="416" t="s">
        <v>4445</v>
      </c>
      <c r="D15" s="511"/>
    </row>
    <row r="16" spans="1:3" ht="39.75" customHeight="1">
      <c r="A16" s="1005"/>
      <c r="B16" s="1005"/>
      <c r="C16" s="495"/>
    </row>
    <row r="17" spans="1:3" ht="17.25" customHeight="1">
      <c r="A17" s="88"/>
      <c r="B17" s="458" t="s">
        <v>1683</v>
      </c>
      <c r="C17" s="493"/>
    </row>
    <row r="18" spans="1:3" ht="47.25" customHeight="1">
      <c r="A18" s="418" t="s">
        <v>3423</v>
      </c>
      <c r="B18" s="418" t="s">
        <v>1693</v>
      </c>
      <c r="C18" s="415" t="s">
        <v>3424</v>
      </c>
    </row>
    <row r="19" spans="1:3" ht="17.25" customHeight="1">
      <c r="A19" s="88"/>
      <c r="B19" s="141" t="s">
        <v>3434</v>
      </c>
      <c r="C19" s="413"/>
    </row>
    <row r="20" spans="1:3" ht="69.75" customHeight="1">
      <c r="A20" s="418" t="s">
        <v>3425</v>
      </c>
      <c r="B20" s="418" t="s">
        <v>1697</v>
      </c>
      <c r="C20" s="415" t="s">
        <v>3428</v>
      </c>
    </row>
    <row r="21" spans="1:3" ht="47.25" customHeight="1">
      <c r="A21" s="418" t="s">
        <v>3426</v>
      </c>
      <c r="B21" s="418" t="s">
        <v>1698</v>
      </c>
      <c r="C21" s="415" t="s">
        <v>3427</v>
      </c>
    </row>
    <row r="22" spans="1:3" ht="50.25" customHeight="1">
      <c r="A22" s="1003" t="s">
        <v>3429</v>
      </c>
      <c r="B22" s="1003" t="s">
        <v>3430</v>
      </c>
      <c r="C22" s="415" t="s">
        <v>3432</v>
      </c>
    </row>
    <row r="23" spans="1:3" ht="22.5" customHeight="1">
      <c r="A23" s="1004"/>
      <c r="B23" s="1004"/>
      <c r="C23" s="415" t="s">
        <v>2215</v>
      </c>
    </row>
    <row r="24" spans="1:3" ht="22.5" customHeight="1">
      <c r="A24" s="1004"/>
      <c r="B24" s="1004"/>
      <c r="C24" s="415" t="s">
        <v>4450</v>
      </c>
    </row>
    <row r="25" spans="1:3" ht="22.5" customHeight="1">
      <c r="A25" s="1004"/>
      <c r="B25" s="1004"/>
      <c r="C25" s="415"/>
    </row>
    <row r="26" spans="1:3" ht="27" customHeight="1">
      <c r="A26" s="1005"/>
      <c r="B26" s="1005"/>
      <c r="C26" s="415"/>
    </row>
    <row r="27" spans="1:3" ht="45.75" customHeight="1">
      <c r="A27" s="1003" t="s">
        <v>3431</v>
      </c>
      <c r="B27" s="1003" t="s">
        <v>3430</v>
      </c>
      <c r="C27" s="415" t="s">
        <v>3433</v>
      </c>
    </row>
    <row r="28" spans="1:3" ht="24" customHeight="1">
      <c r="A28" s="1004"/>
      <c r="B28" s="1004"/>
      <c r="C28" s="415" t="s">
        <v>2217</v>
      </c>
    </row>
    <row r="29" spans="1:3" ht="21.75" customHeight="1">
      <c r="A29" s="1004"/>
      <c r="B29" s="1004"/>
      <c r="C29" s="415" t="s">
        <v>2218</v>
      </c>
    </row>
    <row r="30" spans="1:3" ht="22.5" customHeight="1">
      <c r="A30" s="1005"/>
      <c r="B30" s="1005"/>
      <c r="C30" s="415"/>
    </row>
    <row r="31" spans="1:3" ht="14.25">
      <c r="A31" s="88"/>
      <c r="B31" s="143" t="s">
        <v>1721</v>
      </c>
      <c r="C31" s="493"/>
    </row>
    <row r="32" spans="1:3" ht="97.5" customHeight="1">
      <c r="A32" s="512" t="s">
        <v>1346</v>
      </c>
      <c r="B32" s="513" t="s">
        <v>1722</v>
      </c>
      <c r="C32" s="415" t="s">
        <v>4225</v>
      </c>
    </row>
    <row r="33" spans="1:3" ht="75" customHeight="1">
      <c r="A33" s="512" t="s">
        <v>1352</v>
      </c>
      <c r="B33" s="513" t="s">
        <v>1723</v>
      </c>
      <c r="C33" s="415" t="s">
        <v>4225</v>
      </c>
    </row>
    <row r="34" spans="1:3" ht="69.75" customHeight="1">
      <c r="A34" s="514" t="s">
        <v>1354</v>
      </c>
      <c r="B34" s="513" t="s">
        <v>1724</v>
      </c>
      <c r="C34" s="415" t="s">
        <v>4225</v>
      </c>
    </row>
    <row r="35" spans="1:3" ht="28.5">
      <c r="A35" s="512" t="s">
        <v>1369</v>
      </c>
      <c r="B35" s="513" t="s">
        <v>1725</v>
      </c>
      <c r="C35" s="415" t="s">
        <v>4225</v>
      </c>
    </row>
    <row r="36" spans="1:3" ht="85.5">
      <c r="A36" s="514" t="s">
        <v>1109</v>
      </c>
      <c r="B36" s="513" t="s">
        <v>1726</v>
      </c>
      <c r="C36" s="415" t="s">
        <v>4451</v>
      </c>
    </row>
    <row r="37" spans="1:3" ht="28.5">
      <c r="A37" s="514" t="s">
        <v>1373</v>
      </c>
      <c r="B37" s="513" t="s">
        <v>1727</v>
      </c>
      <c r="C37" s="415" t="s">
        <v>4225</v>
      </c>
    </row>
    <row r="38" spans="1:3" ht="28.5">
      <c r="A38" s="515" t="s">
        <v>4226</v>
      </c>
      <c r="B38" s="516" t="s">
        <v>1664</v>
      </c>
      <c r="C38" s="517" t="s">
        <v>2237</v>
      </c>
    </row>
    <row r="39" spans="1:3" ht="28.5">
      <c r="A39" s="88"/>
      <c r="B39" s="143" t="s">
        <v>4227</v>
      </c>
      <c r="C39" s="493"/>
    </row>
    <row r="40" spans="1:3" ht="71.25">
      <c r="A40" s="418" t="s">
        <v>1431</v>
      </c>
      <c r="B40" s="418" t="s">
        <v>4453</v>
      </c>
      <c r="C40" s="415" t="s">
        <v>4230</v>
      </c>
    </row>
    <row r="41" spans="1:3" ht="71.25">
      <c r="A41" s="418" t="s">
        <v>1436</v>
      </c>
      <c r="B41" s="418" t="s">
        <v>4452</v>
      </c>
      <c r="C41" s="415" t="s">
        <v>4229</v>
      </c>
    </row>
    <row r="42" spans="1:3" ht="42.75">
      <c r="A42" s="418" t="s">
        <v>1437</v>
      </c>
      <c r="B42" s="418" t="s">
        <v>4454</v>
      </c>
      <c r="C42" s="415" t="s">
        <v>4228</v>
      </c>
    </row>
  </sheetData>
  <sheetProtection/>
  <mergeCells count="10">
    <mergeCell ref="A27:A30"/>
    <mergeCell ref="B27:B30"/>
    <mergeCell ref="A8:A9"/>
    <mergeCell ref="B8:B9"/>
    <mergeCell ref="B6:B7"/>
    <mergeCell ref="C8:C9"/>
    <mergeCell ref="A15:A16"/>
    <mergeCell ref="B15:B16"/>
    <mergeCell ref="A22:A26"/>
    <mergeCell ref="B22:B26"/>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4" r:id="rId1"/>
  <headerFooter differentFirst="1">
    <firstFooter>&amp;C&amp;[91/&amp;[268</first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K68"/>
  <sheetViews>
    <sheetView zoomScale="75" zoomScaleNormal="75" zoomScalePageLayoutView="0" workbookViewId="0" topLeftCell="A43">
      <selection activeCell="E3" sqref="E3:F3"/>
    </sheetView>
  </sheetViews>
  <sheetFormatPr defaultColWidth="9.140625" defaultRowHeight="15"/>
  <cols>
    <col min="1" max="1" width="9.140625" style="294" customWidth="1"/>
    <col min="2" max="2" width="59.57421875" style="294" customWidth="1"/>
    <col min="3" max="3" width="5.8515625" style="573" customWidth="1"/>
    <col min="4" max="4" width="24.140625" style="294" customWidth="1"/>
    <col min="5" max="5" width="27.00390625" style="294" customWidth="1"/>
    <col min="6" max="6" width="13.57421875" style="294" customWidth="1"/>
    <col min="7" max="7" width="24.57421875" style="294" customWidth="1"/>
    <col min="8" max="16384" width="9.140625" style="294" customWidth="1"/>
  </cols>
  <sheetData>
    <row r="1" spans="1:6" ht="15">
      <c r="A1" s="360" t="s">
        <v>2040</v>
      </c>
      <c r="B1" s="361"/>
      <c r="C1" s="582"/>
      <c r="D1" s="362"/>
      <c r="E1" s="734"/>
      <c r="F1" s="229" t="s">
        <v>1649</v>
      </c>
    </row>
    <row r="2" spans="1:6" ht="15.75">
      <c r="A2" s="363" t="s">
        <v>2041</v>
      </c>
      <c r="B2" s="362"/>
      <c r="C2" s="562"/>
      <c r="D2" s="362"/>
      <c r="E2" s="735"/>
      <c r="F2" s="227" t="s">
        <v>1650</v>
      </c>
    </row>
    <row r="3" spans="1:6" ht="15">
      <c r="A3" s="93"/>
      <c r="B3" s="34"/>
      <c r="C3" s="568"/>
      <c r="D3" s="364"/>
      <c r="E3" s="913"/>
      <c r="F3" s="914" t="s">
        <v>4416</v>
      </c>
    </row>
    <row r="4" spans="1:7" ht="14.25">
      <c r="A4" s="94" t="s">
        <v>1132</v>
      </c>
      <c r="B4" s="94"/>
      <c r="C4" s="569"/>
      <c r="D4" s="277" t="s">
        <v>1128</v>
      </c>
      <c r="E4" s="364"/>
      <c r="F4" s="364"/>
      <c r="G4" s="364"/>
    </row>
    <row r="5" spans="1:7" ht="14.25">
      <c r="A5" s="94" t="s">
        <v>1131</v>
      </c>
      <c r="B5" s="94"/>
      <c r="C5" s="569"/>
      <c r="D5" s="277" t="s">
        <v>1431</v>
      </c>
      <c r="E5" s="364"/>
      <c r="F5" s="364"/>
      <c r="G5" s="364"/>
    </row>
    <row r="6" spans="1:7" ht="14.25">
      <c r="A6" s="94" t="s">
        <v>1416</v>
      </c>
      <c r="B6" s="80"/>
      <c r="C6" s="569"/>
      <c r="D6" s="277" t="s">
        <v>1441</v>
      </c>
      <c r="E6" s="364"/>
      <c r="F6" s="364"/>
      <c r="G6" s="364"/>
    </row>
    <row r="7" spans="1:7" ht="14.25">
      <c r="A7" s="273" t="s">
        <v>1130</v>
      </c>
      <c r="B7" s="276"/>
      <c r="C7" s="570"/>
      <c r="D7" s="277" t="s">
        <v>1129</v>
      </c>
      <c r="E7" s="54"/>
      <c r="F7" s="95"/>
      <c r="G7" s="67"/>
    </row>
    <row r="8" spans="1:7" ht="14.25">
      <c r="A8" s="96"/>
      <c r="B8" s="89"/>
      <c r="C8" s="571"/>
      <c r="D8" s="89"/>
      <c r="E8" s="89"/>
      <c r="F8" s="89"/>
      <c r="G8" s="19"/>
    </row>
    <row r="9" spans="1:7" ht="14.25">
      <c r="A9" s="97"/>
      <c r="B9" s="89"/>
      <c r="C9" s="571"/>
      <c r="D9" s="98"/>
      <c r="E9" s="54"/>
      <c r="F9" s="95"/>
      <c r="G9" s="79"/>
    </row>
    <row r="10" spans="1:7" ht="28.5">
      <c r="A10" s="85"/>
      <c r="B10" s="90" t="s">
        <v>2041</v>
      </c>
      <c r="C10" s="583"/>
      <c r="D10" s="98"/>
      <c r="E10" s="54"/>
      <c r="F10" s="95"/>
      <c r="G10" s="79"/>
    </row>
    <row r="11" spans="1:7" ht="38.25">
      <c r="A11" s="78"/>
      <c r="B11" s="34"/>
      <c r="C11" s="568"/>
      <c r="D11" s="736" t="s">
        <v>3656</v>
      </c>
      <c r="E11" s="736" t="s">
        <v>3657</v>
      </c>
      <c r="F11" s="737"/>
      <c r="G11" s="772" t="s">
        <v>2042</v>
      </c>
    </row>
    <row r="12" spans="1:7" ht="14.25">
      <c r="A12" s="78"/>
      <c r="B12" s="75"/>
      <c r="C12" s="584"/>
      <c r="D12" s="738"/>
      <c r="E12" s="739"/>
      <c r="F12" s="737"/>
      <c r="G12" s="770"/>
    </row>
    <row r="13" spans="1:7" ht="14.25">
      <c r="A13" s="100"/>
      <c r="B13" s="424" t="s">
        <v>2043</v>
      </c>
      <c r="C13" s="563">
        <v>1</v>
      </c>
      <c r="D13" s="740" t="s">
        <v>1403</v>
      </c>
      <c r="E13" s="740" t="s">
        <v>1507</v>
      </c>
      <c r="F13" s="737"/>
      <c r="G13" s="773" t="s">
        <v>1128</v>
      </c>
    </row>
    <row r="14" spans="1:7" ht="14.25">
      <c r="A14" s="100"/>
      <c r="B14" s="424" t="s">
        <v>3658</v>
      </c>
      <c r="C14" s="563">
        <v>2</v>
      </c>
      <c r="D14" s="740" t="s">
        <v>1404</v>
      </c>
      <c r="E14" s="740" t="s">
        <v>1511</v>
      </c>
      <c r="F14" s="737"/>
      <c r="G14" s="773" t="s">
        <v>1127</v>
      </c>
    </row>
    <row r="15" spans="1:7" ht="14.25">
      <c r="A15" s="100"/>
      <c r="B15" s="424" t="s">
        <v>2044</v>
      </c>
      <c r="C15" s="563">
        <v>3</v>
      </c>
      <c r="D15" s="740" t="s">
        <v>1405</v>
      </c>
      <c r="E15" s="740" t="s">
        <v>1512</v>
      </c>
      <c r="F15" s="737"/>
      <c r="G15" s="773" t="s">
        <v>1126</v>
      </c>
    </row>
    <row r="16" spans="1:7" ht="14.25">
      <c r="A16" s="100"/>
      <c r="B16" s="424" t="s">
        <v>2045</v>
      </c>
      <c r="C16" s="563">
        <v>4</v>
      </c>
      <c r="D16" s="740" t="s">
        <v>1406</v>
      </c>
      <c r="E16" s="740" t="s">
        <v>1513</v>
      </c>
      <c r="F16" s="737"/>
      <c r="G16" s="773" t="s">
        <v>1125</v>
      </c>
    </row>
    <row r="17" spans="1:7" ht="14.25">
      <c r="A17" s="100"/>
      <c r="B17" s="424" t="s">
        <v>2046</v>
      </c>
      <c r="C17" s="563">
        <v>5</v>
      </c>
      <c r="D17" s="740" t="s">
        <v>1407</v>
      </c>
      <c r="E17" s="740" t="s">
        <v>1514</v>
      </c>
      <c r="F17" s="737"/>
      <c r="G17" s="773" t="s">
        <v>1124</v>
      </c>
    </row>
    <row r="18" spans="1:7" ht="14.25">
      <c r="A18" s="100"/>
      <c r="B18" s="424" t="s">
        <v>2047</v>
      </c>
      <c r="C18" s="563">
        <v>6</v>
      </c>
      <c r="D18" s="741" t="s">
        <v>1408</v>
      </c>
      <c r="E18" s="741" t="s">
        <v>1515</v>
      </c>
      <c r="F18" s="737"/>
      <c r="G18" s="774"/>
    </row>
    <row r="19" spans="1:7" ht="14.25">
      <c r="A19" s="100"/>
      <c r="B19" s="425"/>
      <c r="C19" s="564"/>
      <c r="D19" s="742"/>
      <c r="E19" s="742"/>
      <c r="F19" s="737"/>
      <c r="G19" s="775"/>
    </row>
    <row r="20" spans="1:7" ht="14.25">
      <c r="A20" s="100"/>
      <c r="B20" s="424" t="s">
        <v>2048</v>
      </c>
      <c r="C20" s="563">
        <v>7</v>
      </c>
      <c r="D20" s="740" t="s">
        <v>1409</v>
      </c>
      <c r="E20" s="740" t="s">
        <v>1516</v>
      </c>
      <c r="F20" s="737"/>
      <c r="G20" s="773" t="s">
        <v>1123</v>
      </c>
    </row>
    <row r="21" spans="1:7" ht="14.25">
      <c r="A21" s="100"/>
      <c r="B21" s="81"/>
      <c r="C21" s="572"/>
      <c r="D21" s="743"/>
      <c r="E21" s="744"/>
      <c r="F21" s="737"/>
      <c r="G21" s="775"/>
    </row>
    <row r="22" spans="1:7" ht="28.5">
      <c r="A22" s="100"/>
      <c r="B22" s="426" t="s">
        <v>2049</v>
      </c>
      <c r="C22" s="563">
        <v>8</v>
      </c>
      <c r="D22" s="745" t="s">
        <v>3659</v>
      </c>
      <c r="E22" s="745" t="s">
        <v>3660</v>
      </c>
      <c r="F22" s="737"/>
      <c r="G22" s="775"/>
    </row>
    <row r="23" spans="1:7" ht="14.25">
      <c r="A23" s="100"/>
      <c r="B23" s="81"/>
      <c r="C23" s="572"/>
      <c r="D23" s="746"/>
      <c r="E23" s="744"/>
      <c r="F23" s="737"/>
      <c r="G23" s="775"/>
    </row>
    <row r="24" spans="1:11" ht="14.25">
      <c r="A24" s="100"/>
      <c r="B24" s="424" t="s">
        <v>2050</v>
      </c>
      <c r="C24" s="563">
        <v>9</v>
      </c>
      <c r="D24" s="747" t="s">
        <v>1419</v>
      </c>
      <c r="E24" s="744"/>
      <c r="F24" s="737"/>
      <c r="G24" s="773" t="s">
        <v>1135</v>
      </c>
      <c r="H24" s="4"/>
      <c r="I24" s="4"/>
      <c r="J24" s="4"/>
      <c r="K24" s="4"/>
    </row>
    <row r="25" spans="1:7" ht="14.25">
      <c r="A25" s="100"/>
      <c r="B25" s="102"/>
      <c r="C25" s="572"/>
      <c r="D25" s="744"/>
      <c r="E25" s="744"/>
      <c r="F25" s="737"/>
      <c r="G25" s="748"/>
    </row>
    <row r="26" spans="1:7" ht="14.25">
      <c r="A26" s="100"/>
      <c r="D26" s="749"/>
      <c r="E26" s="749"/>
      <c r="F26" s="737"/>
      <c r="G26" s="748"/>
    </row>
    <row r="27" spans="1:7" ht="14.25">
      <c r="A27" s="100"/>
      <c r="B27" s="424" t="s">
        <v>3661</v>
      </c>
      <c r="C27" s="563">
        <v>10</v>
      </c>
      <c r="D27" s="740" t="s">
        <v>1417</v>
      </c>
      <c r="E27" s="744"/>
      <c r="F27" s="737"/>
      <c r="G27" s="750"/>
    </row>
    <row r="28" spans="1:7" ht="14.25">
      <c r="A28" s="100"/>
      <c r="B28" s="424" t="s">
        <v>3662</v>
      </c>
      <c r="C28" s="563">
        <v>11</v>
      </c>
      <c r="D28" s="740" t="s">
        <v>1418</v>
      </c>
      <c r="E28" s="744"/>
      <c r="F28" s="737"/>
      <c r="G28" s="750"/>
    </row>
    <row r="29" spans="1:7" ht="14.25">
      <c r="A29" s="100"/>
      <c r="B29" s="81"/>
      <c r="C29" s="572"/>
      <c r="D29" s="751"/>
      <c r="E29" s="744"/>
      <c r="F29" s="737"/>
      <c r="G29" s="752"/>
    </row>
    <row r="30" spans="1:7" ht="25.5">
      <c r="A30" s="100"/>
      <c r="B30" s="554" t="s">
        <v>2051</v>
      </c>
      <c r="C30" s="566">
        <v>12</v>
      </c>
      <c r="D30" s="771" t="s">
        <v>1122</v>
      </c>
      <c r="E30" s="742"/>
      <c r="F30" s="737"/>
      <c r="G30" s="753"/>
    </row>
    <row r="31" spans="1:7" ht="14.25">
      <c r="A31" s="100"/>
      <c r="B31" s="103"/>
      <c r="C31" s="567"/>
      <c r="D31" s="742"/>
      <c r="E31" s="742"/>
      <c r="F31" s="737"/>
      <c r="G31" s="754"/>
    </row>
    <row r="32" spans="1:7" ht="14.25">
      <c r="A32" s="100"/>
      <c r="B32" s="586"/>
      <c r="C32" s="587"/>
      <c r="D32" s="747"/>
      <c r="E32" s="742"/>
      <c r="F32" s="737"/>
      <c r="G32" s="754"/>
    </row>
    <row r="33" spans="1:7" ht="25.5">
      <c r="A33" s="100"/>
      <c r="B33" s="553" t="s">
        <v>2052</v>
      </c>
      <c r="C33" s="565">
        <v>13</v>
      </c>
      <c r="D33" s="769" t="s">
        <v>1456</v>
      </c>
      <c r="E33" s="744"/>
      <c r="F33" s="737"/>
      <c r="G33" s="749"/>
    </row>
    <row r="34" spans="1:7" ht="14.25">
      <c r="A34" s="100"/>
      <c r="B34" s="103"/>
      <c r="C34" s="567"/>
      <c r="D34" s="751"/>
      <c r="E34" s="744"/>
      <c r="F34" s="737"/>
      <c r="G34" s="749"/>
    </row>
    <row r="35" spans="1:7" ht="14.25">
      <c r="A35" s="365"/>
      <c r="B35" s="104" t="s">
        <v>3663</v>
      </c>
      <c r="C35" s="567">
        <v>14</v>
      </c>
      <c r="D35" s="755" t="s">
        <v>1121</v>
      </c>
      <c r="E35" s="744"/>
      <c r="F35" s="737"/>
      <c r="G35" s="749"/>
    </row>
    <row r="36" spans="1:7" ht="14.25">
      <c r="A36" s="106"/>
      <c r="B36" s="105"/>
      <c r="C36" s="574"/>
      <c r="D36" s="751"/>
      <c r="E36" s="744"/>
      <c r="F36" s="737"/>
      <c r="G36" s="749"/>
    </row>
    <row r="37" spans="1:7" ht="28.5">
      <c r="A37" s="100"/>
      <c r="B37" s="552" t="s">
        <v>2053</v>
      </c>
      <c r="C37" s="577"/>
      <c r="D37" s="770"/>
      <c r="E37" s="744"/>
      <c r="F37" s="737"/>
      <c r="G37" s="670"/>
    </row>
    <row r="38" spans="1:7" ht="25.5">
      <c r="A38" s="100"/>
      <c r="B38" s="553" t="s">
        <v>2054</v>
      </c>
      <c r="C38" s="565">
        <v>15</v>
      </c>
      <c r="D38" s="769" t="s">
        <v>1410</v>
      </c>
      <c r="E38" s="744"/>
      <c r="F38" s="737"/>
      <c r="G38" s="756"/>
    </row>
    <row r="39" spans="1:7" ht="14.25">
      <c r="A39" s="100"/>
      <c r="B39" s="554" t="s">
        <v>2055</v>
      </c>
      <c r="C39" s="566">
        <v>16</v>
      </c>
      <c r="D39" s="769" t="s">
        <v>1411</v>
      </c>
      <c r="E39" s="744"/>
      <c r="F39" s="737"/>
      <c r="G39" s="756"/>
    </row>
    <row r="40" spans="1:7" ht="14.25">
      <c r="A40" s="100"/>
      <c r="B40" s="104"/>
      <c r="C40" s="567"/>
      <c r="D40" s="751"/>
      <c r="E40" s="744"/>
      <c r="F40" s="737"/>
      <c r="G40" s="670"/>
    </row>
    <row r="41" spans="1:7" ht="25.5">
      <c r="A41" s="100"/>
      <c r="B41" s="427" t="s">
        <v>3664</v>
      </c>
      <c r="C41" s="567">
        <v>17</v>
      </c>
      <c r="D41" s="755" t="s">
        <v>1422</v>
      </c>
      <c r="E41" s="744"/>
      <c r="F41" s="737"/>
      <c r="G41" s="670"/>
    </row>
    <row r="42" spans="1:7" s="367" customFormat="1" ht="14.25">
      <c r="A42" s="366"/>
      <c r="B42" s="104"/>
      <c r="C42" s="567"/>
      <c r="D42" s="751"/>
      <c r="E42" s="757"/>
      <c r="F42" s="737"/>
      <c r="G42" s="758"/>
    </row>
    <row r="43" spans="1:7" s="367" customFormat="1" ht="14.25">
      <c r="A43" s="98"/>
      <c r="B43" s="548" t="s">
        <v>1120</v>
      </c>
      <c r="C43" s="575"/>
      <c r="D43" s="770"/>
      <c r="E43" s="757"/>
      <c r="F43" s="737"/>
      <c r="G43" s="758"/>
    </row>
    <row r="44" spans="1:7" s="367" customFormat="1" ht="28.5">
      <c r="A44" s="98"/>
      <c r="B44" s="549" t="s">
        <v>1012</v>
      </c>
      <c r="C44" s="566">
        <v>18</v>
      </c>
      <c r="D44" s="769" t="s">
        <v>1420</v>
      </c>
      <c r="E44" s="757"/>
      <c r="F44" s="737"/>
      <c r="G44" s="758"/>
    </row>
    <row r="45" spans="1:7" s="367" customFormat="1" ht="28.5">
      <c r="A45" s="98"/>
      <c r="B45" s="550" t="s">
        <v>1119</v>
      </c>
      <c r="C45" s="566">
        <v>19</v>
      </c>
      <c r="D45" s="769" t="s">
        <v>1118</v>
      </c>
      <c r="E45" s="757"/>
      <c r="F45" s="737"/>
      <c r="G45" s="758"/>
    </row>
    <row r="46" spans="1:7" s="367" customFormat="1" ht="27" customHeight="1">
      <c r="A46" s="98"/>
      <c r="B46" s="551" t="s">
        <v>1117</v>
      </c>
      <c r="C46" s="575">
        <v>20</v>
      </c>
      <c r="D46" s="769" t="s">
        <v>1116</v>
      </c>
      <c r="E46" s="757"/>
      <c r="F46" s="737"/>
      <c r="G46" s="758"/>
    </row>
    <row r="47" spans="1:7" s="367" customFormat="1" ht="14.25">
      <c r="A47" s="98"/>
      <c r="B47" s="550" t="s">
        <v>8</v>
      </c>
      <c r="C47" s="566">
        <v>21</v>
      </c>
      <c r="D47" s="769" t="s">
        <v>1115</v>
      </c>
      <c r="E47" s="757"/>
      <c r="F47" s="737"/>
      <c r="G47" s="758"/>
    </row>
    <row r="48" spans="1:7" s="367" customFormat="1" ht="14.25">
      <c r="A48" s="98"/>
      <c r="B48" s="545"/>
      <c r="C48" s="566"/>
      <c r="D48" s="770"/>
      <c r="E48" s="757"/>
      <c r="F48" s="737"/>
      <c r="G48" s="758"/>
    </row>
    <row r="49" spans="1:7" ht="28.5">
      <c r="A49" s="100"/>
      <c r="B49" s="545" t="s">
        <v>1114</v>
      </c>
      <c r="C49" s="566">
        <v>22</v>
      </c>
      <c r="D49" s="769" t="s">
        <v>1421</v>
      </c>
      <c r="E49" s="744"/>
      <c r="F49" s="737"/>
      <c r="G49" s="749"/>
    </row>
    <row r="50" spans="1:7" ht="14.25">
      <c r="A50" s="108"/>
      <c r="B50" s="81"/>
      <c r="C50" s="572"/>
      <c r="D50" s="759"/>
      <c r="E50" s="744"/>
      <c r="F50" s="737"/>
      <c r="G50" s="749"/>
    </row>
    <row r="51" spans="1:7" ht="14.25">
      <c r="A51" s="100"/>
      <c r="B51" s="91"/>
      <c r="C51" s="576"/>
      <c r="D51" s="751"/>
      <c r="E51" s="744"/>
      <c r="F51" s="760"/>
      <c r="G51" s="749"/>
    </row>
    <row r="52" spans="1:7" ht="28.5">
      <c r="A52" s="100"/>
      <c r="B52" s="143" t="s">
        <v>2056</v>
      </c>
      <c r="C52" s="585">
        <v>23</v>
      </c>
      <c r="D52" s="747" t="s">
        <v>3665</v>
      </c>
      <c r="E52" s="744"/>
      <c r="F52" s="737"/>
      <c r="G52" s="749"/>
    </row>
    <row r="53" spans="1:7" ht="14.25">
      <c r="A53" s="100"/>
      <c r="B53" s="545" t="s">
        <v>2057</v>
      </c>
      <c r="C53" s="566">
        <v>24</v>
      </c>
      <c r="D53" s="769" t="s">
        <v>1434</v>
      </c>
      <c r="E53" s="744"/>
      <c r="F53" s="739"/>
      <c r="G53" s="749"/>
    </row>
    <row r="54" spans="1:7" ht="14.25">
      <c r="A54" s="82"/>
      <c r="B54" s="544" t="s">
        <v>2058</v>
      </c>
      <c r="C54" s="566">
        <v>25</v>
      </c>
      <c r="D54" s="769" t="s">
        <v>3666</v>
      </c>
      <c r="E54" s="744"/>
      <c r="F54" s="761"/>
      <c r="G54" s="749"/>
    </row>
    <row r="55" spans="1:7" s="367" customFormat="1" ht="14.25">
      <c r="A55" s="98"/>
      <c r="B55" s="102"/>
      <c r="C55" s="572"/>
      <c r="D55" s="762"/>
      <c r="E55" s="737"/>
      <c r="F55" s="763"/>
      <c r="G55" s="758"/>
    </row>
    <row r="56" spans="1:7" s="367" customFormat="1" ht="28.5">
      <c r="A56" s="98"/>
      <c r="B56" s="546" t="s">
        <v>14</v>
      </c>
      <c r="C56" s="577">
        <v>26</v>
      </c>
      <c r="D56" s="769" t="s">
        <v>1435</v>
      </c>
      <c r="E56" s="764"/>
      <c r="F56" s="763"/>
      <c r="G56" s="758"/>
    </row>
    <row r="57" spans="1:7" ht="14.25">
      <c r="A57" s="4"/>
      <c r="B57" s="109"/>
      <c r="C57" s="578"/>
      <c r="D57" s="765"/>
      <c r="E57" s="744"/>
      <c r="F57" s="766"/>
      <c r="G57" s="749"/>
    </row>
    <row r="58" spans="1:7" ht="14.25">
      <c r="A58" s="4"/>
      <c r="B58" s="546" t="s">
        <v>2059</v>
      </c>
      <c r="C58" s="577"/>
      <c r="D58" s="768"/>
      <c r="E58" s="744"/>
      <c r="F58" s="766"/>
      <c r="G58" s="749"/>
    </row>
    <row r="59" spans="1:7" ht="14.25">
      <c r="A59" s="4"/>
      <c r="B59" s="546"/>
      <c r="C59" s="577"/>
      <c r="D59" s="768"/>
      <c r="E59" s="744"/>
      <c r="F59" s="766"/>
      <c r="G59" s="749"/>
    </row>
    <row r="60" spans="1:7" ht="42.75">
      <c r="A60" s="4"/>
      <c r="B60" s="545" t="s">
        <v>2060</v>
      </c>
      <c r="C60" s="566">
        <v>27</v>
      </c>
      <c r="D60" s="769" t="s">
        <v>1454</v>
      </c>
      <c r="E60" s="744"/>
      <c r="F60" s="766"/>
      <c r="G60" s="749"/>
    </row>
    <row r="61" spans="1:7" ht="14.25">
      <c r="A61" s="4"/>
      <c r="B61" s="545" t="s">
        <v>2061</v>
      </c>
      <c r="C61" s="566">
        <v>28</v>
      </c>
      <c r="D61" s="769" t="s">
        <v>1433</v>
      </c>
      <c r="E61" s="744"/>
      <c r="F61" s="766"/>
      <c r="G61" s="749"/>
    </row>
    <row r="62" spans="1:7" ht="14.25">
      <c r="A62" s="4"/>
      <c r="B62" s="62"/>
      <c r="C62" s="579"/>
      <c r="D62" s="767"/>
      <c r="E62" s="744"/>
      <c r="F62" s="766"/>
      <c r="G62" s="749"/>
    </row>
    <row r="63" spans="1:7" ht="14.25">
      <c r="A63" s="4"/>
      <c r="B63" s="62"/>
      <c r="C63" s="579"/>
      <c r="D63" s="767"/>
      <c r="E63" s="744"/>
      <c r="F63" s="766"/>
      <c r="G63" s="749"/>
    </row>
    <row r="64" spans="1:7" ht="14.25">
      <c r="A64" s="4"/>
      <c r="B64" s="81" t="s">
        <v>2062</v>
      </c>
      <c r="C64" s="572">
        <v>29</v>
      </c>
      <c r="D64" s="740" t="s">
        <v>1113</v>
      </c>
      <c r="E64" s="766"/>
      <c r="F64" s="766"/>
      <c r="G64" s="749"/>
    </row>
    <row r="65" spans="1:7" ht="14.25">
      <c r="A65" s="4"/>
      <c r="B65" s="81" t="s">
        <v>2063</v>
      </c>
      <c r="C65" s="572">
        <v>30</v>
      </c>
      <c r="D65" s="740" t="s">
        <v>1112</v>
      </c>
      <c r="E65" s="766"/>
      <c r="F65" s="766"/>
      <c r="G65" s="749"/>
    </row>
    <row r="66" spans="1:7" ht="14.25">
      <c r="A66" s="4"/>
      <c r="B66" s="110"/>
      <c r="C66" s="580"/>
      <c r="D66" s="110"/>
      <c r="E66" s="110"/>
      <c r="F66" s="110"/>
      <c r="G66" s="34"/>
    </row>
    <row r="67" spans="1:7" ht="14.25">
      <c r="A67" s="4"/>
      <c r="B67" s="110"/>
      <c r="C67" s="580"/>
      <c r="D67" s="110"/>
      <c r="E67" s="110"/>
      <c r="F67" s="110"/>
      <c r="G67" s="34"/>
    </row>
    <row r="68" spans="1:7" ht="14.25">
      <c r="A68" s="4"/>
      <c r="B68" s="4"/>
      <c r="C68" s="581"/>
      <c r="D68" s="4"/>
      <c r="E68" s="4"/>
      <c r="F68" s="4"/>
      <c r="G68" s="4"/>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8" scale="55" r:id="rId1"/>
  <headerFooter differentFirst="1">
    <firstFooter>&amp;C&amp;[205/&amp;[268</first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C44"/>
  <sheetViews>
    <sheetView zoomScale="75" zoomScaleNormal="75" zoomScalePageLayoutView="0" workbookViewId="0" topLeftCell="A1">
      <selection activeCell="C31" sqref="C31"/>
    </sheetView>
  </sheetViews>
  <sheetFormatPr defaultColWidth="9.140625" defaultRowHeight="15"/>
  <cols>
    <col min="1" max="1" width="9.140625" style="4" customWidth="1"/>
    <col min="2" max="2" width="25.140625" style="4" customWidth="1"/>
    <col min="3" max="3" width="90.8515625" style="435" customWidth="1"/>
    <col min="4" max="16384" width="9.140625" style="4" customWidth="1"/>
  </cols>
  <sheetData>
    <row r="1" spans="1:3" s="431" customFormat="1" ht="18">
      <c r="A1" s="428" t="s">
        <v>3667</v>
      </c>
      <c r="B1" s="429"/>
      <c r="C1" s="430"/>
    </row>
    <row r="2" spans="1:3" s="431" customFormat="1" ht="18">
      <c r="A2" s="432" t="s">
        <v>2041</v>
      </c>
      <c r="B2" s="429"/>
      <c r="C2" s="430"/>
    </row>
    <row r="3" spans="1:3" s="431" customFormat="1" ht="18">
      <c r="A3" s="432"/>
      <c r="B3" s="429"/>
      <c r="C3" s="430"/>
    </row>
    <row r="4" spans="1:3" ht="14.25">
      <c r="A4" s="204"/>
      <c r="B4" s="25" t="s">
        <v>3414</v>
      </c>
      <c r="C4" s="25" t="s">
        <v>1414</v>
      </c>
    </row>
    <row r="5" spans="1:3" ht="114">
      <c r="A5" s="293" t="s">
        <v>1403</v>
      </c>
      <c r="B5" s="293" t="s">
        <v>3668</v>
      </c>
      <c r="C5" s="419" t="s">
        <v>3669</v>
      </c>
    </row>
    <row r="6" spans="1:3" ht="99.75">
      <c r="A6" s="293" t="s">
        <v>1507</v>
      </c>
      <c r="B6" s="293" t="s">
        <v>3670</v>
      </c>
      <c r="C6" s="419" t="s">
        <v>3671</v>
      </c>
    </row>
    <row r="7" spans="1:3" ht="129.75" customHeight="1">
      <c r="A7" s="293" t="s">
        <v>1404</v>
      </c>
      <c r="B7" s="293" t="s">
        <v>3672</v>
      </c>
      <c r="C7" s="419" t="s">
        <v>3673</v>
      </c>
    </row>
    <row r="8" spans="1:3" ht="270" customHeight="1">
      <c r="A8" s="293" t="s">
        <v>1511</v>
      </c>
      <c r="B8" s="293" t="s">
        <v>3674</v>
      </c>
      <c r="C8" s="419" t="s">
        <v>3675</v>
      </c>
    </row>
    <row r="9" spans="1:3" ht="129.75" customHeight="1">
      <c r="A9" s="293" t="s">
        <v>1405</v>
      </c>
      <c r="B9" s="293" t="s">
        <v>3676</v>
      </c>
      <c r="C9" s="419" t="s">
        <v>3677</v>
      </c>
    </row>
    <row r="10" spans="1:3" ht="130.5" customHeight="1">
      <c r="A10" s="293" t="s">
        <v>1512</v>
      </c>
      <c r="B10" s="293" t="s">
        <v>3678</v>
      </c>
      <c r="C10" s="419" t="s">
        <v>3679</v>
      </c>
    </row>
    <row r="11" spans="1:3" ht="143.25" customHeight="1">
      <c r="A11" s="416" t="s">
        <v>1406</v>
      </c>
      <c r="B11" s="416" t="s">
        <v>3680</v>
      </c>
      <c r="C11" s="419" t="s">
        <v>3681</v>
      </c>
    </row>
    <row r="12" spans="1:3" ht="114">
      <c r="A12" s="416" t="s">
        <v>1513</v>
      </c>
      <c r="B12" s="417" t="s">
        <v>3682</v>
      </c>
      <c r="C12" s="419" t="s">
        <v>3683</v>
      </c>
    </row>
    <row r="13" spans="1:3" ht="128.25">
      <c r="A13" s="416" t="s">
        <v>1407</v>
      </c>
      <c r="B13" s="417" t="s">
        <v>3684</v>
      </c>
      <c r="C13" s="419" t="s">
        <v>3685</v>
      </c>
    </row>
    <row r="14" spans="1:3" ht="123" customHeight="1">
      <c r="A14" s="293" t="s">
        <v>1514</v>
      </c>
      <c r="B14" s="293" t="s">
        <v>3686</v>
      </c>
      <c r="C14" s="419" t="s">
        <v>3687</v>
      </c>
    </row>
    <row r="15" spans="1:3" ht="69" customHeight="1">
      <c r="A15" s="293" t="s">
        <v>1408</v>
      </c>
      <c r="B15" s="293" t="s">
        <v>3688</v>
      </c>
      <c r="C15" s="419" t="s">
        <v>3689</v>
      </c>
    </row>
    <row r="16" spans="1:3" ht="127.5" customHeight="1">
      <c r="A16" s="293" t="s">
        <v>1515</v>
      </c>
      <c r="B16" s="293" t="s">
        <v>3690</v>
      </c>
      <c r="C16" s="419" t="s">
        <v>3691</v>
      </c>
    </row>
    <row r="17" spans="1:3" ht="111" customHeight="1">
      <c r="A17" s="293" t="s">
        <v>1409</v>
      </c>
      <c r="B17" s="293" t="s">
        <v>3692</v>
      </c>
      <c r="C17" s="419" t="s">
        <v>3693</v>
      </c>
    </row>
    <row r="18" spans="1:3" ht="123.75" customHeight="1">
      <c r="A18" s="293" t="s">
        <v>1516</v>
      </c>
      <c r="B18" s="293" t="s">
        <v>3694</v>
      </c>
      <c r="C18" s="419" t="s">
        <v>3695</v>
      </c>
    </row>
    <row r="19" spans="1:3" ht="96" customHeight="1">
      <c r="A19" s="293" t="s">
        <v>1412</v>
      </c>
      <c r="B19" s="293" t="s">
        <v>3696</v>
      </c>
      <c r="C19" s="419" t="s">
        <v>3697</v>
      </c>
    </row>
    <row r="20" spans="1:3" ht="121.5" customHeight="1">
      <c r="A20" s="293" t="s">
        <v>1518</v>
      </c>
      <c r="B20" s="293" t="s">
        <v>3698</v>
      </c>
      <c r="C20" s="419" t="s">
        <v>3699</v>
      </c>
    </row>
    <row r="21" spans="1:3" ht="107.25" customHeight="1">
      <c r="A21" s="418" t="s">
        <v>1419</v>
      </c>
      <c r="B21" s="418" t="s">
        <v>3700</v>
      </c>
      <c r="C21" s="419" t="s">
        <v>3701</v>
      </c>
    </row>
    <row r="22" spans="1:3" ht="149.25" customHeight="1">
      <c r="A22" s="293" t="s">
        <v>1417</v>
      </c>
      <c r="B22" s="293" t="s">
        <v>3661</v>
      </c>
      <c r="C22" s="433" t="s">
        <v>3702</v>
      </c>
    </row>
    <row r="23" spans="1:3" ht="103.5" customHeight="1">
      <c r="A23" s="293" t="s">
        <v>1418</v>
      </c>
      <c r="B23" s="293" t="s">
        <v>3662</v>
      </c>
      <c r="C23" s="433" t="s">
        <v>3703</v>
      </c>
    </row>
    <row r="24" spans="1:3" ht="46.5" customHeight="1">
      <c r="A24" s="293" t="s">
        <v>1455</v>
      </c>
      <c r="B24" s="293" t="s">
        <v>3663</v>
      </c>
      <c r="C24" s="419" t="s">
        <v>3704</v>
      </c>
    </row>
    <row r="25" spans="1:3" ht="17.25" customHeight="1">
      <c r="A25" s="293" t="s">
        <v>1422</v>
      </c>
      <c r="B25" s="293" t="s">
        <v>1134</v>
      </c>
      <c r="C25" s="419" t="s">
        <v>3705</v>
      </c>
    </row>
    <row r="26" spans="1:3" ht="60.75" customHeight="1">
      <c r="A26" s="293" t="s">
        <v>1423</v>
      </c>
      <c r="B26" s="293" t="s">
        <v>2056</v>
      </c>
      <c r="C26" s="419" t="s">
        <v>3706</v>
      </c>
    </row>
    <row r="27" spans="1:3" ht="77.25" customHeight="1">
      <c r="A27" s="293" t="s">
        <v>1113</v>
      </c>
      <c r="B27" s="293" t="s">
        <v>2062</v>
      </c>
      <c r="C27" s="433" t="s">
        <v>4665</v>
      </c>
    </row>
    <row r="28" spans="1:3" ht="71.25">
      <c r="A28" s="293" t="s">
        <v>1112</v>
      </c>
      <c r="B28" s="293" t="s">
        <v>2063</v>
      </c>
      <c r="C28" s="433" t="s">
        <v>4666</v>
      </c>
    </row>
    <row r="29" spans="1:3" ht="17.25" customHeight="1">
      <c r="A29" s="13"/>
      <c r="B29" s="13"/>
      <c r="C29" s="434"/>
    </row>
    <row r="30" spans="1:3" ht="77.25" customHeight="1">
      <c r="A30" s="13"/>
      <c r="B30" s="13"/>
      <c r="C30" s="434"/>
    </row>
    <row r="31" spans="1:3" ht="164.25" customHeight="1">
      <c r="A31" s="13"/>
      <c r="B31" s="13"/>
      <c r="C31" s="434"/>
    </row>
    <row r="32" spans="1:3" ht="106.5" customHeight="1">
      <c r="A32" s="13"/>
      <c r="B32" s="13"/>
      <c r="C32" s="434"/>
    </row>
    <row r="33" spans="1:3" ht="94.5" customHeight="1">
      <c r="A33" s="13"/>
      <c r="B33" s="13"/>
      <c r="C33" s="434"/>
    </row>
    <row r="34" spans="1:3" ht="94.5" customHeight="1">
      <c r="A34" s="13"/>
      <c r="B34" s="13"/>
      <c r="C34" s="434"/>
    </row>
    <row r="35" spans="1:3" ht="14.25">
      <c r="A35" s="13"/>
      <c r="B35" s="13"/>
      <c r="C35" s="434"/>
    </row>
    <row r="36" spans="1:3" ht="14.25">
      <c r="A36" s="13"/>
      <c r="B36" s="13"/>
      <c r="C36" s="434"/>
    </row>
    <row r="37" spans="1:3" ht="14.25">
      <c r="A37" s="13"/>
      <c r="B37" s="13"/>
      <c r="C37" s="434"/>
    </row>
    <row r="38" spans="1:3" ht="14.25">
      <c r="A38" s="13"/>
      <c r="B38" s="13"/>
      <c r="C38" s="434"/>
    </row>
    <row r="39" spans="1:3" ht="14.25">
      <c r="A39" s="13"/>
      <c r="B39" s="13"/>
      <c r="C39" s="434"/>
    </row>
    <row r="40" spans="1:3" ht="14.25">
      <c r="A40" s="13"/>
      <c r="B40" s="13"/>
      <c r="C40" s="434"/>
    </row>
    <row r="41" spans="1:3" ht="14.25">
      <c r="A41" s="13"/>
      <c r="B41" s="13"/>
      <c r="C41" s="434"/>
    </row>
    <row r="42" spans="1:3" ht="14.25">
      <c r="A42" s="13"/>
      <c r="B42" s="13"/>
      <c r="C42" s="434"/>
    </row>
    <row r="43" spans="1:3" ht="14.25">
      <c r="A43" s="13"/>
      <c r="B43" s="13"/>
      <c r="C43" s="434"/>
    </row>
    <row r="44" spans="1:3" ht="14.25">
      <c r="A44" s="13"/>
      <c r="B44" s="13"/>
      <c r="C44" s="434"/>
    </row>
  </sheetData>
  <sheetProtection/>
  <printOptions/>
  <pageMargins left="0.7086614173228347" right="0.7086614173228347" top="0.7480314960629921" bottom="0.7480314960629921" header="0.31496062992125984" footer="0.31496062992125984"/>
  <pageSetup fitToHeight="10" fitToWidth="1" horizontalDpi="600" verticalDpi="600" orientation="portrait" paperSize="9" scale="69" r:id="rId1"/>
  <headerFooter differentFirst="1">
    <firstFooter>&amp;C&amp;[101/&amp;[268</first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AQ48"/>
  <sheetViews>
    <sheetView showGridLines="0" zoomScale="70" zoomScaleNormal="70" zoomScalePageLayoutView="0" workbookViewId="0" topLeftCell="A1">
      <selection activeCell="F1" sqref="F1:G3"/>
    </sheetView>
  </sheetViews>
  <sheetFormatPr defaultColWidth="9.140625" defaultRowHeight="15"/>
  <cols>
    <col min="1" max="1" width="9.140625" style="28" customWidth="1"/>
    <col min="2" max="2" width="62.00390625" style="28" customWidth="1"/>
    <col min="3" max="3" width="10.8515625" style="281" customWidth="1"/>
    <col min="4" max="4" width="18.28125" style="28" customWidth="1"/>
    <col min="5" max="5" width="12.7109375" style="28" customWidth="1"/>
    <col min="6" max="6" width="21.140625" style="28" customWidth="1"/>
    <col min="7" max="7" width="20.140625" style="28" customWidth="1"/>
    <col min="8" max="8" width="28.8515625" style="28" customWidth="1"/>
    <col min="9" max="9" width="20.140625" style="28" customWidth="1"/>
    <col min="10" max="10" width="28.00390625" style="28" customWidth="1"/>
    <col min="11" max="11" width="23.28125" style="28" customWidth="1"/>
    <col min="12" max="12" width="17.57421875" style="28" customWidth="1"/>
    <col min="13" max="13" width="13.7109375" style="28" customWidth="1"/>
    <col min="14" max="16384" width="9.140625" style="28" customWidth="1"/>
  </cols>
  <sheetData>
    <row r="1" spans="1:7" ht="15.75">
      <c r="A1" s="224"/>
      <c r="F1" s="228"/>
      <c r="G1" s="229" t="s">
        <v>1649</v>
      </c>
    </row>
    <row r="2" spans="1:11" ht="16.5" customHeight="1">
      <c r="A2" s="8" t="s">
        <v>32</v>
      </c>
      <c r="B2" s="122"/>
      <c r="C2" s="38"/>
      <c r="D2" s="34"/>
      <c r="E2" s="34"/>
      <c r="F2" s="230"/>
      <c r="G2" s="227" t="s">
        <v>1650</v>
      </c>
      <c r="H2" s="123"/>
      <c r="I2" s="92"/>
      <c r="J2" s="92"/>
      <c r="K2" s="34"/>
    </row>
    <row r="3" spans="1:11" ht="15">
      <c r="A3" s="12" t="s">
        <v>1908</v>
      </c>
      <c r="B3" s="34"/>
      <c r="C3" s="37"/>
      <c r="D3" s="34"/>
      <c r="E3" s="34"/>
      <c r="F3" s="913"/>
      <c r="G3" s="914" t="s">
        <v>4416</v>
      </c>
      <c r="H3" s="123"/>
      <c r="I3" s="92"/>
      <c r="J3" s="92"/>
      <c r="K3" s="34"/>
    </row>
    <row r="4" spans="1:11" ht="21.75" customHeight="1">
      <c r="A4" s="124"/>
      <c r="B4" s="54"/>
      <c r="C4" s="54"/>
      <c r="D4" s="54"/>
      <c r="E4" s="54"/>
      <c r="F4" s="54"/>
      <c r="G4" s="54"/>
      <c r="H4" s="54"/>
      <c r="I4" s="54"/>
      <c r="J4" s="54"/>
      <c r="K4" s="34"/>
    </row>
    <row r="5" spans="1:11" ht="14.25">
      <c r="A5" s="273" t="s">
        <v>1018</v>
      </c>
      <c r="B5" s="274"/>
      <c r="C5" s="274">
        <v>1</v>
      </c>
      <c r="D5" s="801" t="s">
        <v>1019</v>
      </c>
      <c r="E5" s="776"/>
      <c r="F5" s="1010"/>
      <c r="G5" s="1010"/>
      <c r="H5" s="1010"/>
      <c r="I5" s="1011"/>
      <c r="J5" s="1011"/>
      <c r="K5" s="121"/>
    </row>
    <row r="6" spans="1:11" ht="14.25">
      <c r="A6" s="273" t="s">
        <v>1020</v>
      </c>
      <c r="B6" s="274"/>
      <c r="C6" s="274">
        <v>2</v>
      </c>
      <c r="D6" s="801" t="s">
        <v>1021</v>
      </c>
      <c r="E6" s="776"/>
      <c r="F6" s="738"/>
      <c r="G6" s="738"/>
      <c r="H6" s="738"/>
      <c r="I6" s="777"/>
      <c r="J6" s="777"/>
      <c r="K6" s="121"/>
    </row>
    <row r="7" spans="1:11" ht="14.25">
      <c r="A7" s="273" t="s">
        <v>1022</v>
      </c>
      <c r="B7" s="274"/>
      <c r="C7" s="274">
        <v>3</v>
      </c>
      <c r="D7" s="801" t="s">
        <v>1023</v>
      </c>
      <c r="E7" s="776"/>
      <c r="F7" s="738"/>
      <c r="G7" s="738"/>
      <c r="H7" s="738"/>
      <c r="I7" s="777"/>
      <c r="J7" s="777"/>
      <c r="K7" s="121"/>
    </row>
    <row r="8" spans="1:11" ht="14.25">
      <c r="A8" s="273" t="s">
        <v>1024</v>
      </c>
      <c r="B8" s="274"/>
      <c r="C8" s="274">
        <v>4</v>
      </c>
      <c r="D8" s="801" t="s">
        <v>1025</v>
      </c>
      <c r="E8" s="776"/>
      <c r="F8" s="738"/>
      <c r="G8" s="738"/>
      <c r="H8" s="738"/>
      <c r="I8" s="777"/>
      <c r="J8" s="777"/>
      <c r="K8" s="121"/>
    </row>
    <row r="9" spans="1:11" ht="14.25">
      <c r="A9" s="273" t="s">
        <v>1131</v>
      </c>
      <c r="B9" s="276"/>
      <c r="C9" s="274">
        <v>5</v>
      </c>
      <c r="D9" s="802" t="s">
        <v>1431</v>
      </c>
      <c r="E9" s="778"/>
      <c r="F9" s="738"/>
      <c r="G9" s="738"/>
      <c r="H9" s="738"/>
      <c r="I9" s="777"/>
      <c r="J9" s="777"/>
      <c r="K9" s="121"/>
    </row>
    <row r="10" spans="1:11" ht="14.25">
      <c r="A10" s="114" t="s">
        <v>1416</v>
      </c>
      <c r="B10" s="126"/>
      <c r="C10" s="274">
        <v>6</v>
      </c>
      <c r="D10" s="769" t="s">
        <v>1441</v>
      </c>
      <c r="E10" s="778"/>
      <c r="F10" s="738"/>
      <c r="G10" s="738"/>
      <c r="H10" s="738"/>
      <c r="I10" s="777"/>
      <c r="J10" s="777"/>
      <c r="K10" s="121"/>
    </row>
    <row r="11" spans="1:11" ht="14.25">
      <c r="A11" s="93"/>
      <c r="B11" s="4"/>
      <c r="D11" s="778"/>
      <c r="E11" s="778"/>
      <c r="F11" s="738"/>
      <c r="G11" s="738"/>
      <c r="H11" s="738"/>
      <c r="I11" s="777"/>
      <c r="J11" s="777"/>
      <c r="K11" s="121"/>
    </row>
    <row r="12" spans="1:11" ht="45" customHeight="1">
      <c r="A12" s="78"/>
      <c r="B12" s="75" t="s">
        <v>1884</v>
      </c>
      <c r="C12" s="54"/>
      <c r="D12" s="1012" t="s">
        <v>3598</v>
      </c>
      <c r="E12" s="1013"/>
      <c r="F12" s="1012" t="s">
        <v>3599</v>
      </c>
      <c r="G12" s="1013"/>
      <c r="H12" s="1013"/>
      <c r="I12" s="1013"/>
      <c r="J12" s="1014"/>
      <c r="K12" s="54"/>
    </row>
    <row r="13" spans="1:11" ht="145.5" customHeight="1">
      <c r="A13" s="78"/>
      <c r="B13" s="75"/>
      <c r="C13" s="54"/>
      <c r="D13" s="779" t="s">
        <v>1885</v>
      </c>
      <c r="E13" s="780" t="s">
        <v>1886</v>
      </c>
      <c r="F13" s="780" t="s">
        <v>1885</v>
      </c>
      <c r="G13" s="780" t="s">
        <v>3605</v>
      </c>
      <c r="H13" s="780" t="s">
        <v>1967</v>
      </c>
      <c r="I13" s="780" t="s">
        <v>4455</v>
      </c>
      <c r="J13" s="780" t="s">
        <v>1962</v>
      </c>
      <c r="K13" s="54"/>
    </row>
    <row r="14" spans="1:11" ht="14.25">
      <c r="A14" s="77"/>
      <c r="B14" s="86"/>
      <c r="C14" s="282"/>
      <c r="D14" s="754"/>
      <c r="E14" s="754"/>
      <c r="F14" s="754"/>
      <c r="G14" s="754"/>
      <c r="H14" s="754"/>
      <c r="I14" s="754"/>
      <c r="J14" s="754"/>
      <c r="K14" s="34"/>
    </row>
    <row r="15" spans="1:11" ht="14.25">
      <c r="A15" s="77"/>
      <c r="B15" s="84" t="s">
        <v>1887</v>
      </c>
      <c r="C15" s="282">
        <v>7</v>
      </c>
      <c r="D15" s="643"/>
      <c r="E15" s="643"/>
      <c r="F15" s="643"/>
      <c r="G15" s="781"/>
      <c r="H15" s="747" t="s">
        <v>1026</v>
      </c>
      <c r="I15" s="782"/>
      <c r="J15" s="747" t="s">
        <v>1027</v>
      </c>
      <c r="K15" s="34"/>
    </row>
    <row r="16" spans="1:11" ht="32.25" customHeight="1">
      <c r="A16" s="77"/>
      <c r="B16" s="128" t="s">
        <v>1889</v>
      </c>
      <c r="C16" s="282">
        <v>8</v>
      </c>
      <c r="D16" s="747" t="s">
        <v>1403</v>
      </c>
      <c r="E16" s="747" t="s">
        <v>1060</v>
      </c>
      <c r="F16" s="747" t="s">
        <v>1507</v>
      </c>
      <c r="G16" s="783" t="s">
        <v>1028</v>
      </c>
      <c r="H16" s="784" t="s">
        <v>1049</v>
      </c>
      <c r="I16" s="747" t="s">
        <v>1029</v>
      </c>
      <c r="J16" s="784" t="s">
        <v>3191</v>
      </c>
      <c r="K16" s="34"/>
    </row>
    <row r="17" spans="1:11" ht="37.5" customHeight="1">
      <c r="A17" s="77"/>
      <c r="B17" s="128" t="s">
        <v>1890</v>
      </c>
      <c r="C17" s="282">
        <v>9</v>
      </c>
      <c r="D17" s="747" t="s">
        <v>1404</v>
      </c>
      <c r="E17" s="747" t="s">
        <v>1030</v>
      </c>
      <c r="F17" s="747" t="s">
        <v>1511</v>
      </c>
      <c r="G17" s="747" t="s">
        <v>1031</v>
      </c>
      <c r="H17" s="785" t="s">
        <v>3190</v>
      </c>
      <c r="I17" s="747" t="s">
        <v>1032</v>
      </c>
      <c r="J17" s="785" t="s">
        <v>1050</v>
      </c>
      <c r="K17" s="34"/>
    </row>
    <row r="18" spans="1:11" ht="14.25">
      <c r="A18" s="77"/>
      <c r="B18" s="86"/>
      <c r="C18" s="282"/>
      <c r="D18" s="754"/>
      <c r="E18" s="754"/>
      <c r="F18" s="754"/>
      <c r="G18" s="754"/>
      <c r="H18" s="786"/>
      <c r="I18" s="754"/>
      <c r="J18" s="786"/>
      <c r="K18" s="34"/>
    </row>
    <row r="19" spans="1:11" ht="14.25">
      <c r="A19" s="77"/>
      <c r="B19" s="84" t="s">
        <v>1891</v>
      </c>
      <c r="C19" s="282">
        <v>10</v>
      </c>
      <c r="D19" s="643"/>
      <c r="E19" s="643"/>
      <c r="F19" s="787"/>
      <c r="G19" s="788"/>
      <c r="H19" s="785" t="s">
        <v>3442</v>
      </c>
      <c r="I19" s="789"/>
      <c r="J19" s="785" t="s">
        <v>3440</v>
      </c>
      <c r="K19" s="34"/>
    </row>
    <row r="20" spans="1:11" ht="33" customHeight="1">
      <c r="A20" s="77"/>
      <c r="B20" s="129" t="s">
        <v>1894</v>
      </c>
      <c r="C20" s="39">
        <v>11</v>
      </c>
      <c r="D20" s="785" t="s">
        <v>1051</v>
      </c>
      <c r="E20" s="747" t="s">
        <v>1033</v>
      </c>
      <c r="F20" s="785" t="s">
        <v>1052</v>
      </c>
      <c r="G20" s="747" t="s">
        <v>1034</v>
      </c>
      <c r="H20" s="790" t="s">
        <v>2241</v>
      </c>
      <c r="I20" s="747" t="s">
        <v>1035</v>
      </c>
      <c r="J20" s="790" t="s">
        <v>2242</v>
      </c>
      <c r="K20" s="34"/>
    </row>
    <row r="21" spans="1:11" ht="14.25">
      <c r="A21" s="77"/>
      <c r="B21" s="130" t="s">
        <v>1894</v>
      </c>
      <c r="C21" s="39">
        <v>12</v>
      </c>
      <c r="D21" s="791" t="s">
        <v>1407</v>
      </c>
      <c r="E21" s="800"/>
      <c r="F21" s="792" t="s">
        <v>1514</v>
      </c>
      <c r="G21" s="769"/>
      <c r="H21" s="769"/>
      <c r="I21" s="769"/>
      <c r="J21" s="769"/>
      <c r="K21" s="34"/>
    </row>
    <row r="22" spans="1:11" ht="14.25">
      <c r="A22" s="77"/>
      <c r="B22" s="130" t="s">
        <v>1895</v>
      </c>
      <c r="C22" s="39">
        <v>13</v>
      </c>
      <c r="D22" s="791" t="s">
        <v>1408</v>
      </c>
      <c r="E22" s="800"/>
      <c r="F22" s="792" t="s">
        <v>1515</v>
      </c>
      <c r="G22" s="769"/>
      <c r="H22" s="769"/>
      <c r="I22" s="769"/>
      <c r="J22" s="769"/>
      <c r="K22" s="34"/>
    </row>
    <row r="23" spans="1:11" s="131" customFormat="1" ht="14.25">
      <c r="A23" s="115"/>
      <c r="B23" s="130" t="s">
        <v>1036</v>
      </c>
      <c r="C23" s="39">
        <v>14</v>
      </c>
      <c r="D23" s="791" t="s">
        <v>1409</v>
      </c>
      <c r="E23" s="800"/>
      <c r="F23" s="792" t="s">
        <v>1516</v>
      </c>
      <c r="G23" s="769"/>
      <c r="H23" s="769"/>
      <c r="I23" s="769"/>
      <c r="J23" s="769"/>
      <c r="K23" s="34"/>
    </row>
    <row r="24" spans="1:11" ht="36.75" customHeight="1">
      <c r="A24" s="77"/>
      <c r="B24" s="129" t="s">
        <v>1896</v>
      </c>
      <c r="C24" s="39">
        <v>15</v>
      </c>
      <c r="D24" s="784" t="s">
        <v>1055</v>
      </c>
      <c r="E24" s="740" t="s">
        <v>1449</v>
      </c>
      <c r="F24" s="784" t="s">
        <v>1056</v>
      </c>
      <c r="G24" s="798" t="s">
        <v>1014</v>
      </c>
      <c r="H24" s="799" t="s">
        <v>2243</v>
      </c>
      <c r="I24" s="798" t="s">
        <v>1037</v>
      </c>
      <c r="J24" s="799" t="s">
        <v>3441</v>
      </c>
      <c r="K24" s="34"/>
    </row>
    <row r="25" spans="1:11" ht="14.25">
      <c r="A25" s="77"/>
      <c r="B25" s="130" t="s">
        <v>1897</v>
      </c>
      <c r="C25" s="39">
        <v>16</v>
      </c>
      <c r="D25" s="740" t="s">
        <v>1411</v>
      </c>
      <c r="E25" s="800"/>
      <c r="F25" s="740" t="s">
        <v>1517</v>
      </c>
      <c r="G25" s="769"/>
      <c r="H25" s="769"/>
      <c r="I25" s="769"/>
      <c r="J25" s="769"/>
      <c r="K25" s="34"/>
    </row>
    <row r="26" spans="1:11" ht="14.25">
      <c r="A26" s="77"/>
      <c r="B26" s="130" t="s">
        <v>1898</v>
      </c>
      <c r="C26" s="39">
        <v>17</v>
      </c>
      <c r="D26" s="740" t="s">
        <v>1412</v>
      </c>
      <c r="E26" s="800"/>
      <c r="F26" s="740" t="s">
        <v>1518</v>
      </c>
      <c r="G26" s="769"/>
      <c r="H26" s="769"/>
      <c r="I26" s="769"/>
      <c r="J26" s="769"/>
      <c r="K26" s="34"/>
    </row>
    <row r="27" spans="1:43" s="131" customFormat="1" ht="14.25">
      <c r="A27" s="115"/>
      <c r="B27" s="130" t="s">
        <v>1038</v>
      </c>
      <c r="C27" s="39">
        <v>18</v>
      </c>
      <c r="D27" s="740" t="s">
        <v>1417</v>
      </c>
      <c r="E27" s="800"/>
      <c r="F27" s="740" t="s">
        <v>1519</v>
      </c>
      <c r="G27" s="769"/>
      <c r="H27" s="769"/>
      <c r="I27" s="769"/>
      <c r="J27" s="769"/>
      <c r="K27" s="13"/>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row>
    <row r="28" spans="1:43" ht="14.25">
      <c r="A28" s="64"/>
      <c r="B28" s="50"/>
      <c r="C28" s="39"/>
      <c r="D28" s="793"/>
      <c r="E28" s="793"/>
      <c r="F28" s="793"/>
      <c r="G28" s="643"/>
      <c r="H28" s="659"/>
      <c r="I28" s="643"/>
      <c r="J28" s="659"/>
      <c r="K28" s="13"/>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row>
    <row r="29" spans="1:43" s="133" customFormat="1" ht="36.75" customHeight="1">
      <c r="A29" s="64"/>
      <c r="B29" s="13" t="s">
        <v>1892</v>
      </c>
      <c r="C29" s="38">
        <v>17</v>
      </c>
      <c r="D29" s="747" t="s">
        <v>1418</v>
      </c>
      <c r="E29" s="747" t="s">
        <v>1062</v>
      </c>
      <c r="F29" s="747" t="s">
        <v>1520</v>
      </c>
      <c r="G29" s="747" t="s">
        <v>1063</v>
      </c>
      <c r="H29" s="785" t="s">
        <v>2244</v>
      </c>
      <c r="I29" s="747" t="s">
        <v>1039</v>
      </c>
      <c r="J29" s="785" t="s">
        <v>2245</v>
      </c>
      <c r="K29" s="13"/>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row>
    <row r="30" spans="1:43" ht="14.25">
      <c r="A30" s="64"/>
      <c r="B30" s="50"/>
      <c r="C30" s="39"/>
      <c r="D30" s="793"/>
      <c r="E30" s="793"/>
      <c r="F30" s="793"/>
      <c r="G30" s="643"/>
      <c r="H30" s="659"/>
      <c r="I30" s="643"/>
      <c r="J30" s="659"/>
      <c r="K30" s="13"/>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row>
    <row r="31" spans="1:43" ht="28.5">
      <c r="A31" s="64"/>
      <c r="B31" s="72" t="s">
        <v>1893</v>
      </c>
      <c r="C31" s="39">
        <v>18</v>
      </c>
      <c r="D31" s="643"/>
      <c r="E31" s="643"/>
      <c r="F31" s="787"/>
      <c r="G31" s="788"/>
      <c r="H31" s="785" t="s">
        <v>2246</v>
      </c>
      <c r="I31" s="789"/>
      <c r="J31" s="785" t="s">
        <v>2247</v>
      </c>
      <c r="K31" s="13"/>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row>
    <row r="32" spans="1:43" ht="28.5">
      <c r="A32" s="64"/>
      <c r="B32" s="129" t="s">
        <v>4309</v>
      </c>
      <c r="C32" s="39">
        <v>19</v>
      </c>
      <c r="D32" s="747" t="s">
        <v>1433</v>
      </c>
      <c r="E32" s="747" t="s">
        <v>1456</v>
      </c>
      <c r="F32" s="747" t="s">
        <v>1522</v>
      </c>
      <c r="G32" s="747" t="s">
        <v>1017</v>
      </c>
      <c r="H32" s="785" t="s">
        <v>2248</v>
      </c>
      <c r="I32" s="747" t="s">
        <v>1040</v>
      </c>
      <c r="J32" s="785" t="s">
        <v>2249</v>
      </c>
      <c r="K32" s="13"/>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row>
    <row r="33" spans="1:43" ht="14.25">
      <c r="A33" s="64"/>
      <c r="B33" s="129"/>
      <c r="C33" s="39"/>
      <c r="D33" s="793"/>
      <c r="E33" s="793"/>
      <c r="F33" s="793"/>
      <c r="G33" s="643"/>
      <c r="H33" s="659"/>
      <c r="I33" s="643"/>
      <c r="J33" s="659"/>
      <c r="K33" s="13"/>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row>
    <row r="34" spans="1:43" ht="14.25">
      <c r="A34" s="64"/>
      <c r="B34" s="129" t="s">
        <v>1899</v>
      </c>
      <c r="C34" s="39">
        <v>20</v>
      </c>
      <c r="D34" s="793"/>
      <c r="E34" s="793"/>
      <c r="F34" s="793"/>
      <c r="G34" s="793"/>
      <c r="H34" s="785" t="s">
        <v>3177</v>
      </c>
      <c r="I34" s="794"/>
      <c r="J34" s="785" t="s">
        <v>3178</v>
      </c>
      <c r="K34" s="13"/>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43" ht="34.5" customHeight="1">
      <c r="A35" s="64"/>
      <c r="B35" s="130" t="s">
        <v>1900</v>
      </c>
      <c r="C35" s="39">
        <v>21</v>
      </c>
      <c r="D35" s="747" t="s">
        <v>1421</v>
      </c>
      <c r="E35" s="747" t="s">
        <v>1041</v>
      </c>
      <c r="F35" s="747" t="s">
        <v>1227</v>
      </c>
      <c r="G35" s="747" t="s">
        <v>1110</v>
      </c>
      <c r="H35" s="784" t="s">
        <v>2250</v>
      </c>
      <c r="I35" s="747" t="s">
        <v>1042</v>
      </c>
      <c r="J35" s="785" t="s">
        <v>2251</v>
      </c>
      <c r="K35" s="13"/>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row>
    <row r="36" spans="1:43" ht="38.25" customHeight="1">
      <c r="A36" s="64"/>
      <c r="B36" s="130" t="s">
        <v>1901</v>
      </c>
      <c r="C36" s="39">
        <v>22</v>
      </c>
      <c r="D36" s="747" t="s">
        <v>1422</v>
      </c>
      <c r="E36" s="747" t="s">
        <v>1457</v>
      </c>
      <c r="F36" s="747" t="s">
        <v>1310</v>
      </c>
      <c r="G36" s="747" t="s">
        <v>1066</v>
      </c>
      <c r="H36" s="784" t="s">
        <v>2252</v>
      </c>
      <c r="I36" s="747" t="s">
        <v>1043</v>
      </c>
      <c r="J36" s="785" t="s">
        <v>2253</v>
      </c>
      <c r="K36" s="13"/>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row>
    <row r="37" spans="1:43" s="133" customFormat="1" ht="28.5">
      <c r="A37" s="64"/>
      <c r="B37" s="555" t="s">
        <v>4310</v>
      </c>
      <c r="C37" s="56">
        <v>23</v>
      </c>
      <c r="D37" s="747" t="s">
        <v>1423</v>
      </c>
      <c r="E37" s="747" t="s">
        <v>1459</v>
      </c>
      <c r="F37" s="747" t="s">
        <v>1316</v>
      </c>
      <c r="G37" s="747" t="s">
        <v>1067</v>
      </c>
      <c r="H37" s="784" t="s">
        <v>2254</v>
      </c>
      <c r="I37" s="747" t="s">
        <v>1044</v>
      </c>
      <c r="J37" s="785" t="s">
        <v>975</v>
      </c>
      <c r="K37" s="13"/>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row>
    <row r="38" spans="1:43" ht="14.25">
      <c r="A38" s="64"/>
      <c r="B38" s="130"/>
      <c r="C38" s="39"/>
      <c r="D38" s="793"/>
      <c r="E38" s="793"/>
      <c r="F38" s="793"/>
      <c r="G38" s="643"/>
      <c r="H38" s="659"/>
      <c r="I38" s="643"/>
      <c r="J38" s="659"/>
      <c r="K38" s="13"/>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row>
    <row r="39" spans="1:43" ht="14.25">
      <c r="A39" s="64"/>
      <c r="B39" s="72" t="s">
        <v>1904</v>
      </c>
      <c r="C39" s="39">
        <v>24</v>
      </c>
      <c r="D39" s="747" t="s">
        <v>1434</v>
      </c>
      <c r="E39" s="747" t="s">
        <v>1460</v>
      </c>
      <c r="F39" s="769"/>
      <c r="G39" s="769"/>
      <c r="H39" s="747" t="s">
        <v>1320</v>
      </c>
      <c r="I39" s="769"/>
      <c r="J39" s="747" t="s">
        <v>1321</v>
      </c>
      <c r="K39" s="134"/>
      <c r="L39" s="70"/>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row>
    <row r="40" spans="1:43" ht="14.25">
      <c r="A40" s="64"/>
      <c r="B40" s="130"/>
      <c r="C40" s="39"/>
      <c r="D40" s="793"/>
      <c r="E40" s="793"/>
      <c r="F40" s="643"/>
      <c r="G40" s="643"/>
      <c r="H40" s="659"/>
      <c r="I40" s="643"/>
      <c r="J40" s="659"/>
      <c r="K40" s="13"/>
      <c r="L40" s="70"/>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row>
    <row r="41" spans="1:43" ht="14.25">
      <c r="A41" s="64"/>
      <c r="B41" s="72" t="s">
        <v>1902</v>
      </c>
      <c r="C41" s="39">
        <v>25</v>
      </c>
      <c r="D41" s="747" t="s">
        <v>1424</v>
      </c>
      <c r="E41" s="747" t="s">
        <v>1045</v>
      </c>
      <c r="F41" s="769"/>
      <c r="G41" s="769"/>
      <c r="H41" s="747" t="s">
        <v>1324</v>
      </c>
      <c r="I41" s="769"/>
      <c r="J41" s="747" t="s">
        <v>1325</v>
      </c>
      <c r="K41" s="134"/>
      <c r="L41" s="70"/>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row>
    <row r="42" spans="1:43" ht="14.25">
      <c r="A42" s="64"/>
      <c r="B42" s="130"/>
      <c r="C42" s="39"/>
      <c r="D42" s="793"/>
      <c r="E42" s="793"/>
      <c r="F42" s="793"/>
      <c r="G42" s="793"/>
      <c r="H42" s="659"/>
      <c r="I42" s="793"/>
      <c r="J42" s="659"/>
      <c r="K42" s="13"/>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s="133" customFormat="1" ht="28.5">
      <c r="A43" s="64"/>
      <c r="B43" s="120" t="s">
        <v>1046</v>
      </c>
      <c r="C43" s="283">
        <v>26</v>
      </c>
      <c r="D43" s="797" t="s">
        <v>1435</v>
      </c>
      <c r="E43" s="797" t="s">
        <v>1047</v>
      </c>
      <c r="F43" s="797" t="s">
        <v>1327</v>
      </c>
      <c r="G43" s="797" t="s">
        <v>1084</v>
      </c>
      <c r="H43" s="785" t="s">
        <v>2255</v>
      </c>
      <c r="I43" s="797" t="s">
        <v>1048</v>
      </c>
      <c r="J43" s="785" t="s">
        <v>2256</v>
      </c>
      <c r="K43" s="13"/>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ht="14.25">
      <c r="A44" s="64"/>
      <c r="B44" s="130"/>
      <c r="C44" s="39"/>
      <c r="D44" s="793"/>
      <c r="E44" s="793"/>
      <c r="F44" s="643"/>
      <c r="G44" s="643"/>
      <c r="H44" s="659"/>
      <c r="I44" s="643"/>
      <c r="J44" s="659"/>
      <c r="K44" s="13"/>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row>
    <row r="45" spans="1:43" ht="14.25">
      <c r="A45" s="64"/>
      <c r="B45" s="72" t="s">
        <v>1903</v>
      </c>
      <c r="C45" s="39">
        <v>27</v>
      </c>
      <c r="D45" s="793"/>
      <c r="E45" s="793"/>
      <c r="F45" s="643"/>
      <c r="G45" s="643"/>
      <c r="H45" s="747" t="s">
        <v>1343</v>
      </c>
      <c r="I45" s="639"/>
      <c r="J45" s="747" t="s">
        <v>1344</v>
      </c>
      <c r="K45" s="13"/>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row>
    <row r="46" spans="1:43" ht="14.25">
      <c r="A46" s="64"/>
      <c r="B46" s="130"/>
      <c r="C46" s="39"/>
      <c r="D46" s="793"/>
      <c r="E46" s="793"/>
      <c r="F46" s="643"/>
      <c r="G46" s="643"/>
      <c r="H46" s="659"/>
      <c r="I46" s="643"/>
      <c r="J46" s="659"/>
      <c r="K46" s="13"/>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row>
    <row r="47" spans="1:43" ht="38.25" customHeight="1">
      <c r="A47" s="77"/>
      <c r="B47" s="119" t="s">
        <v>1907</v>
      </c>
      <c r="C47" s="282">
        <v>28</v>
      </c>
      <c r="D47" s="795"/>
      <c r="E47" s="795"/>
      <c r="F47" s="754"/>
      <c r="G47" s="796"/>
      <c r="H47" s="747" t="s">
        <v>1347</v>
      </c>
      <c r="I47" s="793"/>
      <c r="J47" s="747" t="s">
        <v>1348</v>
      </c>
      <c r="K47" s="13"/>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row>
    <row r="48" spans="1:43" ht="14.25">
      <c r="A48" s="82"/>
      <c r="B48" s="109"/>
      <c r="C48" s="284"/>
      <c r="D48" s="84"/>
      <c r="E48" s="84"/>
      <c r="F48" s="34"/>
      <c r="G48" s="34"/>
      <c r="H48" s="77"/>
      <c r="I48" s="77"/>
      <c r="J48" s="77"/>
      <c r="K48" s="13"/>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row>
  </sheetData>
  <sheetProtection password="DAB2" sheet="1" objects="1" scenarios="1"/>
  <mergeCells count="4">
    <mergeCell ref="F5:H5"/>
    <mergeCell ref="I5:J5"/>
    <mergeCell ref="D12:E12"/>
    <mergeCell ref="F12:J12"/>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39" r:id="rId1"/>
  <headerFooter differentFirst="1">
    <firstFooter>&amp;C&amp;[208/&amp;[268</firstFooter>
  </headerFooter>
</worksheet>
</file>

<file path=xl/worksheets/sheet15.xml><?xml version="1.0" encoding="utf-8"?>
<worksheet xmlns="http://schemas.openxmlformats.org/spreadsheetml/2006/main" xmlns:r="http://schemas.openxmlformats.org/officeDocument/2006/relationships">
  <sheetPr>
    <tabColor rgb="FF00B0F0"/>
  </sheetPr>
  <dimension ref="A1:C90"/>
  <sheetViews>
    <sheetView zoomScalePageLayoutView="0" workbookViewId="0" topLeftCell="A79">
      <selection activeCell="B27" sqref="B27:B30"/>
    </sheetView>
  </sheetViews>
  <sheetFormatPr defaultColWidth="11.421875" defaultRowHeight="15"/>
  <cols>
    <col min="1" max="1" width="11.421875" style="4" customWidth="1"/>
    <col min="2" max="2" width="40.421875" style="4" customWidth="1"/>
    <col min="3" max="3" width="88.28125" style="4" customWidth="1"/>
  </cols>
  <sheetData>
    <row r="1" spans="1:3" ht="15">
      <c r="A1" s="210"/>
      <c r="C1" s="193"/>
    </row>
    <row r="2" spans="1:3" ht="15">
      <c r="A2" s="192" t="s">
        <v>19</v>
      </c>
      <c r="B2" s="27"/>
      <c r="C2" s="27"/>
    </row>
    <row r="3" spans="1:3" ht="15">
      <c r="A3" s="12" t="s">
        <v>1908</v>
      </c>
      <c r="B3" s="27"/>
      <c r="C3" s="27"/>
    </row>
    <row r="4" spans="1:3" ht="15">
      <c r="A4" s="204"/>
      <c r="B4" s="25" t="s">
        <v>1801</v>
      </c>
      <c r="C4" s="25" t="s">
        <v>1414</v>
      </c>
    </row>
    <row r="5" spans="1:3" ht="128.25">
      <c r="A5" s="402"/>
      <c r="B5" s="389" t="s">
        <v>1802</v>
      </c>
      <c r="C5" s="490" t="s">
        <v>4456</v>
      </c>
    </row>
    <row r="6" spans="1:3" ht="15">
      <c r="A6" s="67"/>
      <c r="B6" s="561" t="s">
        <v>1887</v>
      </c>
      <c r="C6" s="67"/>
    </row>
    <row r="7" spans="1:3" ht="15" customHeight="1">
      <c r="A7" s="1015" t="s">
        <v>1440</v>
      </c>
      <c r="B7" s="1015" t="s">
        <v>3601</v>
      </c>
      <c r="C7" s="1003" t="s">
        <v>1049</v>
      </c>
    </row>
    <row r="8" spans="1:3" ht="15">
      <c r="A8" s="1015"/>
      <c r="B8" s="1015"/>
      <c r="C8" s="1004"/>
    </row>
    <row r="9" spans="1:3" ht="15">
      <c r="A9" s="1015"/>
      <c r="B9" s="1015"/>
      <c r="C9" s="1004"/>
    </row>
    <row r="10" spans="1:3" ht="15">
      <c r="A10" s="1015"/>
      <c r="B10" s="1015"/>
      <c r="C10" s="1005"/>
    </row>
    <row r="11" spans="1:3" ht="15" customHeight="1">
      <c r="A11" s="1015" t="s">
        <v>1562</v>
      </c>
      <c r="B11" s="1015" t="s">
        <v>4458</v>
      </c>
      <c r="C11" s="1003" t="s">
        <v>3437</v>
      </c>
    </row>
    <row r="12" spans="1:3" ht="15">
      <c r="A12" s="1015"/>
      <c r="B12" s="1015"/>
      <c r="C12" s="1004"/>
    </row>
    <row r="13" spans="1:3" ht="15">
      <c r="A13" s="1015"/>
      <c r="B13" s="1015"/>
      <c r="C13" s="1004"/>
    </row>
    <row r="14" spans="1:3" ht="15">
      <c r="A14" s="1015"/>
      <c r="B14" s="1015"/>
      <c r="C14" s="1005"/>
    </row>
    <row r="15" spans="1:3" ht="15" customHeight="1">
      <c r="A15" s="1015" t="s">
        <v>1415</v>
      </c>
      <c r="B15" s="1015" t="s">
        <v>3439</v>
      </c>
      <c r="C15" s="1003" t="s">
        <v>3438</v>
      </c>
    </row>
    <row r="16" spans="1:3" ht="15">
      <c r="A16" s="1015"/>
      <c r="B16" s="1015"/>
      <c r="C16" s="1004"/>
    </row>
    <row r="17" spans="1:3" ht="15">
      <c r="A17" s="1015"/>
      <c r="B17" s="1015"/>
      <c r="C17" s="1005"/>
    </row>
    <row r="18" spans="1:3" ht="15" customHeight="1">
      <c r="A18" s="1015" t="s">
        <v>1574</v>
      </c>
      <c r="B18" s="1015" t="s">
        <v>3600</v>
      </c>
      <c r="C18" s="1003" t="s">
        <v>1050</v>
      </c>
    </row>
    <row r="19" spans="1:3" ht="15">
      <c r="A19" s="1015"/>
      <c r="B19" s="1015"/>
      <c r="C19" s="1004"/>
    </row>
    <row r="20" spans="1:3" ht="15">
      <c r="A20" s="1015"/>
      <c r="B20" s="1015"/>
      <c r="C20" s="1005"/>
    </row>
    <row r="21" spans="1:3" ht="15">
      <c r="A21" s="67"/>
      <c r="B21" s="561" t="s">
        <v>1891</v>
      </c>
      <c r="C21" s="67"/>
    </row>
    <row r="22" spans="1:3" ht="15" customHeight="1">
      <c r="A22" s="981" t="s">
        <v>3473</v>
      </c>
      <c r="B22" s="1006" t="s">
        <v>4459</v>
      </c>
      <c r="C22" s="293" t="s">
        <v>3153</v>
      </c>
    </row>
    <row r="23" spans="1:3" ht="15">
      <c r="A23" s="981"/>
      <c r="B23" s="1006"/>
      <c r="C23" s="293" t="s">
        <v>1053</v>
      </c>
    </row>
    <row r="24" spans="1:3" ht="15">
      <c r="A24" s="981"/>
      <c r="B24" s="1006"/>
      <c r="C24" s="293" t="s">
        <v>3443</v>
      </c>
    </row>
    <row r="25" spans="1:3" ht="15">
      <c r="A25" s="981"/>
      <c r="B25" s="1006"/>
      <c r="C25" s="293" t="s">
        <v>1057</v>
      </c>
    </row>
    <row r="26" spans="1:3" ht="15">
      <c r="A26" s="981"/>
      <c r="B26" s="1006"/>
      <c r="C26" s="293" t="s">
        <v>3444</v>
      </c>
    </row>
    <row r="27" spans="1:3" ht="15" customHeight="1">
      <c r="A27" s="981" t="s">
        <v>3474</v>
      </c>
      <c r="B27" s="1006" t="s">
        <v>4460</v>
      </c>
      <c r="C27" s="293" t="s">
        <v>3154</v>
      </c>
    </row>
    <row r="28" spans="1:3" ht="15">
      <c r="A28" s="981"/>
      <c r="B28" s="1006"/>
      <c r="C28" s="293" t="s">
        <v>1054</v>
      </c>
    </row>
    <row r="29" spans="1:3" ht="15">
      <c r="A29" s="981"/>
      <c r="B29" s="1006"/>
      <c r="C29" s="293" t="s">
        <v>3475</v>
      </c>
    </row>
    <row r="30" spans="1:3" ht="15">
      <c r="A30" s="981"/>
      <c r="B30" s="1006"/>
      <c r="C30" s="293" t="s">
        <v>3445</v>
      </c>
    </row>
    <row r="31" spans="1:3" ht="15" customHeight="1">
      <c r="A31" s="1015" t="s">
        <v>1406</v>
      </c>
      <c r="B31" s="1015" t="s">
        <v>4461</v>
      </c>
      <c r="C31" s="1003" t="s">
        <v>1051</v>
      </c>
    </row>
    <row r="32" spans="1:3" ht="15">
      <c r="A32" s="1015"/>
      <c r="B32" s="1015"/>
      <c r="C32" s="1005"/>
    </row>
    <row r="33" spans="1:3" ht="15" customHeight="1">
      <c r="A33" s="1015" t="s">
        <v>1513</v>
      </c>
      <c r="B33" s="1015" t="s">
        <v>4464</v>
      </c>
      <c r="C33" s="1003" t="s">
        <v>1052</v>
      </c>
    </row>
    <row r="34" spans="1:3" ht="15">
      <c r="A34" s="1015"/>
      <c r="B34" s="1015"/>
      <c r="C34" s="1005"/>
    </row>
    <row r="35" spans="1:3" ht="15" customHeight="1">
      <c r="A35" s="1015" t="s">
        <v>1410</v>
      </c>
      <c r="B35" s="1015" t="s">
        <v>4462</v>
      </c>
      <c r="C35" s="1003" t="s">
        <v>1055</v>
      </c>
    </row>
    <row r="36" spans="1:3" ht="15">
      <c r="A36" s="1015"/>
      <c r="B36" s="1015"/>
      <c r="C36" s="1005"/>
    </row>
    <row r="37" spans="1:3" ht="15" customHeight="1">
      <c r="A37" s="1015" t="s">
        <v>1281</v>
      </c>
      <c r="B37" s="1015" t="s">
        <v>4463</v>
      </c>
      <c r="C37" s="1003" t="s">
        <v>1056</v>
      </c>
    </row>
    <row r="38" spans="1:3" ht="15">
      <c r="A38" s="1015"/>
      <c r="B38" s="1015"/>
      <c r="C38" s="1005"/>
    </row>
    <row r="39" spans="1:3" ht="15">
      <c r="A39" s="67"/>
      <c r="B39" s="561" t="s">
        <v>1892</v>
      </c>
      <c r="C39" s="67"/>
    </row>
    <row r="40" spans="1:3" ht="15" customHeight="1">
      <c r="A40" s="1015" t="s">
        <v>1571</v>
      </c>
      <c r="B40" s="1015" t="s">
        <v>3471</v>
      </c>
      <c r="C40" s="1003" t="s">
        <v>964</v>
      </c>
    </row>
    <row r="41" spans="1:3" ht="15">
      <c r="A41" s="1015"/>
      <c r="B41" s="1015"/>
      <c r="C41" s="1004"/>
    </row>
    <row r="42" spans="1:3" ht="15">
      <c r="A42" s="1015"/>
      <c r="B42" s="1015"/>
      <c r="C42" s="497" t="s">
        <v>3446</v>
      </c>
    </row>
    <row r="43" spans="1:3" ht="15" customHeight="1">
      <c r="A43" s="1015" t="s">
        <v>1583</v>
      </c>
      <c r="B43" s="1015" t="s">
        <v>3471</v>
      </c>
      <c r="C43" s="1003" t="s">
        <v>965</v>
      </c>
    </row>
    <row r="44" spans="1:3" ht="15">
      <c r="A44" s="1015"/>
      <c r="B44" s="1015"/>
      <c r="C44" s="1004"/>
    </row>
    <row r="45" spans="1:3" ht="15">
      <c r="A45" s="1015"/>
      <c r="B45" s="1015"/>
      <c r="C45" s="497" t="s">
        <v>3447</v>
      </c>
    </row>
    <row r="46" spans="1:3" ht="15">
      <c r="A46" s="67"/>
      <c r="B46" s="561" t="s">
        <v>1893</v>
      </c>
      <c r="C46" s="67"/>
    </row>
    <row r="47" spans="1:3" ht="15" customHeight="1">
      <c r="A47" s="981" t="s">
        <v>3470</v>
      </c>
      <c r="B47" s="1003" t="s">
        <v>3471</v>
      </c>
      <c r="C47" s="496" t="s">
        <v>966</v>
      </c>
    </row>
    <row r="48" spans="1:3" ht="15">
      <c r="A48" s="981"/>
      <c r="B48" s="1004"/>
      <c r="C48" s="498" t="s">
        <v>3448</v>
      </c>
    </row>
    <row r="49" spans="1:3" ht="15">
      <c r="A49" s="981"/>
      <c r="B49" s="1004"/>
      <c r="C49" s="498" t="s">
        <v>968</v>
      </c>
    </row>
    <row r="50" spans="1:3" ht="15">
      <c r="A50" s="981"/>
      <c r="B50" s="1004"/>
      <c r="C50" s="498" t="s">
        <v>3450</v>
      </c>
    </row>
    <row r="51" spans="1:3" ht="15">
      <c r="A51" s="981"/>
      <c r="B51" s="1004"/>
      <c r="C51" s="498" t="s">
        <v>3177</v>
      </c>
    </row>
    <row r="52" spans="1:3" ht="15">
      <c r="A52" s="981"/>
      <c r="B52" s="1004"/>
      <c r="C52" s="498" t="s">
        <v>970</v>
      </c>
    </row>
    <row r="53" spans="1:3" ht="15">
      <c r="A53" s="981"/>
      <c r="B53" s="1004"/>
      <c r="C53" s="498" t="s">
        <v>3452</v>
      </c>
    </row>
    <row r="54" spans="1:3" ht="15">
      <c r="A54" s="981"/>
      <c r="B54" s="1004"/>
      <c r="C54" s="498" t="s">
        <v>972</v>
      </c>
    </row>
    <row r="55" spans="1:3" ht="15">
      <c r="A55" s="981"/>
      <c r="B55" s="1004"/>
      <c r="C55" s="498" t="s">
        <v>3454</v>
      </c>
    </row>
    <row r="56" spans="1:3" ht="15">
      <c r="A56" s="981"/>
      <c r="B56" s="1004"/>
      <c r="C56" s="498" t="s">
        <v>974</v>
      </c>
    </row>
    <row r="57" spans="1:3" ht="15">
      <c r="A57" s="981"/>
      <c r="B57" s="1005"/>
      <c r="C57" s="497" t="s">
        <v>3456</v>
      </c>
    </row>
    <row r="58" spans="1:3" ht="15" customHeight="1">
      <c r="A58" s="981" t="s">
        <v>3472</v>
      </c>
      <c r="B58" s="1016" t="s">
        <v>1962</v>
      </c>
      <c r="C58" s="498" t="s">
        <v>967</v>
      </c>
    </row>
    <row r="59" spans="1:3" ht="15">
      <c r="A59" s="981"/>
      <c r="B59" s="1016"/>
      <c r="C59" s="498" t="s">
        <v>3449</v>
      </c>
    </row>
    <row r="60" spans="1:3" ht="15">
      <c r="A60" s="981"/>
      <c r="B60" s="1016"/>
      <c r="C60" s="498" t="s">
        <v>969</v>
      </c>
    </row>
    <row r="61" spans="1:3" ht="15">
      <c r="A61" s="981"/>
      <c r="B61" s="1016"/>
      <c r="C61" s="498" t="s">
        <v>3451</v>
      </c>
    </row>
    <row r="62" spans="1:3" ht="15">
      <c r="A62" s="981"/>
      <c r="B62" s="1016"/>
      <c r="C62" s="498" t="s">
        <v>3178</v>
      </c>
    </row>
    <row r="63" spans="1:3" ht="15">
      <c r="A63" s="981"/>
      <c r="B63" s="1016"/>
      <c r="C63" s="498" t="s">
        <v>971</v>
      </c>
    </row>
    <row r="64" spans="1:3" ht="15">
      <c r="A64" s="981"/>
      <c r="B64" s="1016"/>
      <c r="C64" s="498" t="s">
        <v>3453</v>
      </c>
    </row>
    <row r="65" spans="1:3" ht="15">
      <c r="A65" s="981"/>
      <c r="B65" s="1016"/>
      <c r="C65" s="498" t="s">
        <v>973</v>
      </c>
    </row>
    <row r="66" spans="1:3" ht="15">
      <c r="A66" s="981"/>
      <c r="B66" s="1016"/>
      <c r="C66" s="498" t="s">
        <v>3455</v>
      </c>
    </row>
    <row r="67" spans="1:3" ht="15">
      <c r="A67" s="981"/>
      <c r="B67" s="1016"/>
      <c r="C67" s="498" t="s">
        <v>975</v>
      </c>
    </row>
    <row r="68" spans="1:3" ht="15">
      <c r="A68" s="981"/>
      <c r="B68" s="1016"/>
      <c r="C68" s="497"/>
    </row>
    <row r="69" spans="1:3" ht="15">
      <c r="A69" s="67"/>
      <c r="B69" s="561" t="s">
        <v>3467</v>
      </c>
      <c r="C69" s="67"/>
    </row>
    <row r="70" spans="1:3" ht="15" customHeight="1">
      <c r="A70" s="1015" t="s">
        <v>1320</v>
      </c>
      <c r="B70" s="1015" t="s">
        <v>3469</v>
      </c>
      <c r="C70" s="1003" t="s">
        <v>3458</v>
      </c>
    </row>
    <row r="71" spans="1:3" ht="15">
      <c r="A71" s="1015"/>
      <c r="B71" s="1015"/>
      <c r="C71" s="1004"/>
    </row>
    <row r="72" spans="1:3" ht="15">
      <c r="A72" s="1015"/>
      <c r="B72" s="1015"/>
      <c r="C72" s="1005"/>
    </row>
    <row r="73" spans="1:3" ht="42.75">
      <c r="A73" s="293" t="s">
        <v>1321</v>
      </c>
      <c r="B73" s="293" t="s">
        <v>3468</v>
      </c>
      <c r="C73" s="293" t="s">
        <v>3457</v>
      </c>
    </row>
    <row r="74" spans="1:3" ht="15">
      <c r="A74" s="67"/>
      <c r="B74" s="561" t="s">
        <v>1902</v>
      </c>
      <c r="C74" s="67"/>
    </row>
    <row r="75" spans="1:3" ht="15" customHeight="1">
      <c r="A75" s="1015" t="s">
        <v>1324</v>
      </c>
      <c r="B75" s="1015" t="s">
        <v>3463</v>
      </c>
      <c r="C75" s="496" t="s">
        <v>3459</v>
      </c>
    </row>
    <row r="76" spans="1:3" ht="28.5">
      <c r="A76" s="1015"/>
      <c r="B76" s="1015"/>
      <c r="C76" s="498" t="s">
        <v>4311</v>
      </c>
    </row>
    <row r="77" spans="1:3" ht="28.5">
      <c r="A77" s="1015"/>
      <c r="B77" s="1015"/>
      <c r="C77" s="497" t="s">
        <v>3460</v>
      </c>
    </row>
    <row r="78" spans="1:3" ht="15" customHeight="1">
      <c r="A78" s="1015" t="s">
        <v>1325</v>
      </c>
      <c r="B78" s="1015" t="s">
        <v>3464</v>
      </c>
      <c r="C78" s="496" t="s">
        <v>3459</v>
      </c>
    </row>
    <row r="79" spans="1:3" ht="42.75">
      <c r="A79" s="1015"/>
      <c r="B79" s="1015"/>
      <c r="C79" s="498" t="s">
        <v>3461</v>
      </c>
    </row>
    <row r="80" spans="1:3" ht="42.75">
      <c r="A80" s="1015"/>
      <c r="B80" s="1015"/>
      <c r="C80" s="497" t="s">
        <v>3462</v>
      </c>
    </row>
    <row r="81" spans="1:3" ht="15">
      <c r="A81" s="67"/>
      <c r="B81" s="16" t="s">
        <v>3466</v>
      </c>
      <c r="C81" s="17"/>
    </row>
    <row r="82" spans="1:3" ht="15" customHeight="1">
      <c r="A82" s="1015" t="s">
        <v>1347</v>
      </c>
      <c r="B82" s="1015" t="s">
        <v>3476</v>
      </c>
      <c r="C82" s="1003" t="s">
        <v>4457</v>
      </c>
    </row>
    <row r="83" spans="1:3" ht="15">
      <c r="A83" s="1015"/>
      <c r="B83" s="1015"/>
      <c r="C83" s="1005"/>
    </row>
    <row r="84" spans="1:3" ht="15" customHeight="1">
      <c r="A84" s="1015" t="s">
        <v>1348</v>
      </c>
      <c r="B84" s="1015" t="s">
        <v>3477</v>
      </c>
      <c r="C84" s="1003" t="s">
        <v>3465</v>
      </c>
    </row>
    <row r="85" spans="1:3" ht="15">
      <c r="A85" s="1015"/>
      <c r="B85" s="1015"/>
      <c r="C85" s="1005"/>
    </row>
    <row r="86" spans="1:3" ht="15">
      <c r="A86" s="27"/>
      <c r="B86" s="27"/>
      <c r="C86" s="27"/>
    </row>
    <row r="87" spans="1:3" ht="15">
      <c r="A87" s="27"/>
      <c r="B87" s="27"/>
      <c r="C87" s="27"/>
    </row>
    <row r="88" spans="1:3" ht="15">
      <c r="A88" s="27"/>
      <c r="B88" s="27"/>
      <c r="C88" s="27"/>
    </row>
    <row r="89" spans="1:3" ht="15">
      <c r="A89" s="27"/>
      <c r="B89" s="27"/>
      <c r="C89" s="27"/>
    </row>
    <row r="90" spans="1:3" ht="15">
      <c r="A90" s="27"/>
      <c r="B90" s="27"/>
      <c r="C90" s="27"/>
    </row>
  </sheetData>
  <sheetProtection/>
  <mergeCells count="51">
    <mergeCell ref="A7:A10"/>
    <mergeCell ref="B7:B10"/>
    <mergeCell ref="C7:C10"/>
    <mergeCell ref="A11:A14"/>
    <mergeCell ref="B11:B14"/>
    <mergeCell ref="C11:C14"/>
    <mergeCell ref="A15:A17"/>
    <mergeCell ref="B15:B17"/>
    <mergeCell ref="C15:C17"/>
    <mergeCell ref="A18:A20"/>
    <mergeCell ref="B18:B20"/>
    <mergeCell ref="C18:C20"/>
    <mergeCell ref="A22:A26"/>
    <mergeCell ref="B22:B26"/>
    <mergeCell ref="A27:A30"/>
    <mergeCell ref="B27:B30"/>
    <mergeCell ref="A31:A32"/>
    <mergeCell ref="B31:B32"/>
    <mergeCell ref="C31:C32"/>
    <mergeCell ref="A33:A34"/>
    <mergeCell ref="B33:B34"/>
    <mergeCell ref="C33:C34"/>
    <mergeCell ref="A35:A36"/>
    <mergeCell ref="B35:B36"/>
    <mergeCell ref="C35:C36"/>
    <mergeCell ref="B70:B72"/>
    <mergeCell ref="C70:C72"/>
    <mergeCell ref="A75:A77"/>
    <mergeCell ref="B75:B77"/>
    <mergeCell ref="A37:A38"/>
    <mergeCell ref="B37:B38"/>
    <mergeCell ref="C37:C38"/>
    <mergeCell ref="A40:A42"/>
    <mergeCell ref="B40:B42"/>
    <mergeCell ref="C40:C41"/>
    <mergeCell ref="A78:A80"/>
    <mergeCell ref="B78:B80"/>
    <mergeCell ref="A43:A45"/>
    <mergeCell ref="B43:B45"/>
    <mergeCell ref="C43:C44"/>
    <mergeCell ref="A47:A57"/>
    <mergeCell ref="B47:B57"/>
    <mergeCell ref="A58:A68"/>
    <mergeCell ref="B58:B68"/>
    <mergeCell ref="A70:A72"/>
    <mergeCell ref="A82:A83"/>
    <mergeCell ref="B82:B83"/>
    <mergeCell ref="C82:C83"/>
    <mergeCell ref="A84:A85"/>
    <mergeCell ref="B84:B85"/>
    <mergeCell ref="C84:C8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L29"/>
  <sheetViews>
    <sheetView zoomScale="70" zoomScaleNormal="70" zoomScalePageLayoutView="0" workbookViewId="0" topLeftCell="A1">
      <selection activeCell="F3" sqref="F3"/>
    </sheetView>
  </sheetViews>
  <sheetFormatPr defaultColWidth="9.140625" defaultRowHeight="15"/>
  <cols>
    <col min="1" max="1" width="9.7109375" style="28" customWidth="1"/>
    <col min="2" max="2" width="47.28125" style="28" customWidth="1"/>
    <col min="3" max="3" width="6.57421875" style="288" customWidth="1"/>
    <col min="4" max="4" width="27.140625" style="28" customWidth="1"/>
    <col min="5" max="5" width="23.421875" style="28" customWidth="1"/>
    <col min="6" max="6" width="23.7109375" style="28" customWidth="1"/>
    <col min="7" max="7" width="27.57421875" style="28" customWidth="1"/>
    <col min="8" max="8" width="28.00390625" style="28" customWidth="1"/>
    <col min="9" max="16384" width="9.140625" style="28" customWidth="1"/>
  </cols>
  <sheetData>
    <row r="1" spans="1:7" ht="15.75">
      <c r="A1" s="224"/>
      <c r="F1" s="228"/>
      <c r="G1" s="229" t="s">
        <v>1649</v>
      </c>
    </row>
    <row r="2" spans="1:12" ht="18" customHeight="1">
      <c r="A2" s="12" t="s">
        <v>33</v>
      </c>
      <c r="B2" s="111"/>
      <c r="C2" s="289"/>
      <c r="D2" s="111"/>
      <c r="E2" s="111"/>
      <c r="F2" s="230"/>
      <c r="G2" s="227" t="s">
        <v>1650</v>
      </c>
      <c r="H2" s="69"/>
      <c r="I2" s="69"/>
      <c r="J2" s="69"/>
      <c r="K2" s="29"/>
      <c r="L2" s="29"/>
    </row>
    <row r="3" spans="1:12" ht="19.5" customHeight="1">
      <c r="A3" s="8" t="s">
        <v>1905</v>
      </c>
      <c r="B3" s="34"/>
      <c r="C3" s="123"/>
      <c r="D3" s="34"/>
      <c r="E3" s="111"/>
      <c r="F3" s="913"/>
      <c r="G3" s="914" t="s">
        <v>4416</v>
      </c>
      <c r="H3" s="69"/>
      <c r="I3" s="69"/>
      <c r="J3" s="69"/>
      <c r="K3" s="29"/>
      <c r="L3" s="29"/>
    </row>
    <row r="4" spans="1:12" ht="14.25">
      <c r="A4" s="8"/>
      <c r="B4" s="34"/>
      <c r="C4" s="123"/>
      <c r="D4" s="34"/>
      <c r="E4" s="111"/>
      <c r="F4" s="92"/>
      <c r="G4" s="92"/>
      <c r="H4" s="69"/>
      <c r="I4" s="69"/>
      <c r="J4" s="69"/>
      <c r="K4" s="29"/>
      <c r="L4" s="29"/>
    </row>
    <row r="5" spans="1:12" ht="14.25">
      <c r="A5" s="273" t="s">
        <v>976</v>
      </c>
      <c r="B5" s="285"/>
      <c r="C5" s="290">
        <v>1</v>
      </c>
      <c r="D5" s="801" t="s">
        <v>1019</v>
      </c>
      <c r="E5" s="803"/>
      <c r="F5" s="748"/>
      <c r="G5" s="748"/>
      <c r="H5" s="661"/>
      <c r="I5" s="69"/>
      <c r="J5" s="69"/>
      <c r="K5" s="29"/>
      <c r="L5" s="29"/>
    </row>
    <row r="6" spans="1:12" ht="14.25">
      <c r="A6" s="273" t="s">
        <v>977</v>
      </c>
      <c r="B6" s="285"/>
      <c r="C6" s="290">
        <v>2</v>
      </c>
      <c r="D6" s="801" t="s">
        <v>1129</v>
      </c>
      <c r="E6" s="803"/>
      <c r="F6" s="748"/>
      <c r="G6" s="748"/>
      <c r="H6" s="661"/>
      <c r="I6" s="69"/>
      <c r="J6" s="69"/>
      <c r="K6" s="29"/>
      <c r="L6" s="29"/>
    </row>
    <row r="7" spans="1:12" ht="14.25">
      <c r="A7" s="286" t="s">
        <v>1131</v>
      </c>
      <c r="B7" s="276"/>
      <c r="C7" s="290">
        <v>3</v>
      </c>
      <c r="D7" s="802" t="s">
        <v>1431</v>
      </c>
      <c r="E7" s="749"/>
      <c r="F7" s="661"/>
      <c r="G7" s="749"/>
      <c r="H7" s="661"/>
      <c r="I7" s="69"/>
      <c r="J7" s="69"/>
      <c r="K7" s="29"/>
      <c r="L7" s="29"/>
    </row>
    <row r="8" spans="1:12" ht="14.25">
      <c r="A8" s="114" t="s">
        <v>1416</v>
      </c>
      <c r="B8" s="135"/>
      <c r="C8" s="290">
        <v>4</v>
      </c>
      <c r="D8" s="769" t="s">
        <v>1441</v>
      </c>
      <c r="E8" s="749"/>
      <c r="F8" s="661"/>
      <c r="G8" s="749"/>
      <c r="H8" s="661"/>
      <c r="I8" s="69"/>
      <c r="J8" s="69"/>
      <c r="K8" s="29"/>
      <c r="L8" s="29"/>
    </row>
    <row r="9" spans="1:12" ht="14.25">
      <c r="A9" s="93"/>
      <c r="B9" s="4"/>
      <c r="C9" s="530"/>
      <c r="D9" s="749"/>
      <c r="E9" s="749"/>
      <c r="F9" s="661"/>
      <c r="G9" s="749"/>
      <c r="H9" s="661"/>
      <c r="I9" s="69"/>
      <c r="J9" s="69"/>
      <c r="K9" s="29"/>
      <c r="L9" s="29"/>
    </row>
    <row r="10" spans="1:12" ht="71.25">
      <c r="A10" s="77"/>
      <c r="B10" s="119" t="s">
        <v>1913</v>
      </c>
      <c r="C10" s="531"/>
      <c r="D10" s="804" t="s">
        <v>3750</v>
      </c>
      <c r="E10" s="804" t="s">
        <v>1911</v>
      </c>
      <c r="F10" s="804" t="s">
        <v>1909</v>
      </c>
      <c r="G10" s="804" t="s">
        <v>1967</v>
      </c>
      <c r="H10" s="804" t="s">
        <v>1962</v>
      </c>
      <c r="I10" s="69"/>
      <c r="J10" s="69"/>
      <c r="K10" s="29"/>
      <c r="L10" s="29"/>
    </row>
    <row r="11" spans="1:12" ht="14.25">
      <c r="A11" s="77"/>
      <c r="B11" s="117"/>
      <c r="C11" s="530"/>
      <c r="D11" s="670"/>
      <c r="E11" s="795"/>
      <c r="F11" s="795"/>
      <c r="G11" s="738"/>
      <c r="H11" s="738"/>
      <c r="I11" s="69"/>
      <c r="J11" s="69"/>
      <c r="K11" s="29"/>
      <c r="L11" s="29"/>
    </row>
    <row r="12" spans="1:12" ht="14.25">
      <c r="A12" s="77"/>
      <c r="B12" s="18" t="s">
        <v>1912</v>
      </c>
      <c r="C12" s="530">
        <v>5</v>
      </c>
      <c r="D12" s="805"/>
      <c r="E12" s="806"/>
      <c r="F12" s="806"/>
      <c r="G12" s="806"/>
      <c r="H12" s="747" t="s">
        <v>1026</v>
      </c>
      <c r="I12" s="69"/>
      <c r="J12" s="69"/>
      <c r="K12" s="29"/>
      <c r="L12" s="29"/>
    </row>
    <row r="13" spans="1:12" ht="14.25">
      <c r="A13" s="77"/>
      <c r="B13" s="84" t="s">
        <v>3740</v>
      </c>
      <c r="C13" s="530">
        <v>6</v>
      </c>
      <c r="D13" s="673" t="s">
        <v>1412</v>
      </c>
      <c r="E13" s="807" t="s">
        <v>1403</v>
      </c>
      <c r="F13" s="808" t="s">
        <v>1507</v>
      </c>
      <c r="G13" s="806"/>
      <c r="H13" s="773"/>
      <c r="I13" s="69"/>
      <c r="J13" s="69"/>
      <c r="K13" s="29"/>
      <c r="L13" s="29"/>
    </row>
    <row r="14" spans="1:12" ht="14.25">
      <c r="A14" s="77"/>
      <c r="B14" s="84" t="s">
        <v>3741</v>
      </c>
      <c r="C14" s="530">
        <v>7</v>
      </c>
      <c r="D14" s="673" t="s">
        <v>1412</v>
      </c>
      <c r="E14" s="807" t="s">
        <v>1403</v>
      </c>
      <c r="F14" s="808" t="s">
        <v>1507</v>
      </c>
      <c r="G14" s="773"/>
      <c r="H14" s="773"/>
      <c r="I14" s="69"/>
      <c r="J14" s="69"/>
      <c r="K14" s="29"/>
      <c r="L14" s="29"/>
    </row>
    <row r="15" spans="1:12" ht="14.25">
      <c r="A15" s="77"/>
      <c r="B15" s="84" t="s">
        <v>3742</v>
      </c>
      <c r="C15" s="530">
        <v>8</v>
      </c>
      <c r="D15" s="673" t="s">
        <v>1412</v>
      </c>
      <c r="E15" s="807" t="s">
        <v>1403</v>
      </c>
      <c r="F15" s="808" t="s">
        <v>1507</v>
      </c>
      <c r="G15" s="773"/>
      <c r="H15" s="773"/>
      <c r="I15" s="69"/>
      <c r="J15" s="69"/>
      <c r="K15" s="29"/>
      <c r="L15" s="29"/>
    </row>
    <row r="16" spans="1:12" ht="14.25">
      <c r="A16" s="77"/>
      <c r="B16" s="84" t="s">
        <v>3743</v>
      </c>
      <c r="C16" s="530">
        <v>9</v>
      </c>
      <c r="D16" s="673" t="s">
        <v>1412</v>
      </c>
      <c r="E16" s="807" t="s">
        <v>1403</v>
      </c>
      <c r="F16" s="808" t="s">
        <v>1507</v>
      </c>
      <c r="G16" s="773"/>
      <c r="H16" s="773"/>
      <c r="I16" s="69"/>
      <c r="J16" s="69"/>
      <c r="K16" s="29"/>
      <c r="L16" s="29"/>
    </row>
    <row r="17" spans="1:12" ht="14.25">
      <c r="A17" s="77"/>
      <c r="B17" s="84" t="s">
        <v>3744</v>
      </c>
      <c r="C17" s="530">
        <v>10</v>
      </c>
      <c r="D17" s="673" t="s">
        <v>1412</v>
      </c>
      <c r="E17" s="807" t="s">
        <v>1403</v>
      </c>
      <c r="F17" s="808" t="s">
        <v>1507</v>
      </c>
      <c r="G17" s="773"/>
      <c r="H17" s="773"/>
      <c r="I17" s="69"/>
      <c r="J17" s="69"/>
      <c r="K17" s="29"/>
      <c r="L17" s="29"/>
    </row>
    <row r="18" spans="1:12" ht="14.25">
      <c r="A18" s="77"/>
      <c r="B18" s="84" t="s">
        <v>3745</v>
      </c>
      <c r="C18" s="532">
        <v>11</v>
      </c>
      <c r="D18" s="673" t="s">
        <v>1412</v>
      </c>
      <c r="E18" s="807" t="s">
        <v>1403</v>
      </c>
      <c r="F18" s="808" t="s">
        <v>1507</v>
      </c>
      <c r="G18" s="773"/>
      <c r="H18" s="773"/>
      <c r="I18" s="69"/>
      <c r="J18" s="69"/>
      <c r="K18" s="29"/>
      <c r="L18" s="29"/>
    </row>
    <row r="19" spans="1:12" ht="14.25">
      <c r="A19" s="77"/>
      <c r="B19" s="84" t="s">
        <v>3746</v>
      </c>
      <c r="C19" s="532">
        <v>12</v>
      </c>
      <c r="D19" s="673" t="s">
        <v>1412</v>
      </c>
      <c r="E19" s="807" t="s">
        <v>1403</v>
      </c>
      <c r="F19" s="808" t="s">
        <v>1507</v>
      </c>
      <c r="G19" s="773"/>
      <c r="H19" s="773"/>
      <c r="I19" s="69"/>
      <c r="J19" s="69"/>
      <c r="K19" s="29"/>
      <c r="L19" s="29"/>
    </row>
    <row r="20" spans="1:12" ht="14.25">
      <c r="A20" s="77"/>
      <c r="B20" s="84" t="s">
        <v>3747</v>
      </c>
      <c r="C20" s="532">
        <v>13</v>
      </c>
      <c r="D20" s="673" t="s">
        <v>1412</v>
      </c>
      <c r="E20" s="807" t="s">
        <v>1403</v>
      </c>
      <c r="F20" s="808" t="s">
        <v>1507</v>
      </c>
      <c r="G20" s="773"/>
      <c r="H20" s="773"/>
      <c r="I20" s="69"/>
      <c r="J20" s="69"/>
      <c r="K20" s="29"/>
      <c r="L20" s="29"/>
    </row>
    <row r="21" spans="1:12" ht="14.25">
      <c r="A21" s="77"/>
      <c r="B21" s="84" t="s">
        <v>3748</v>
      </c>
      <c r="C21" s="532">
        <v>14</v>
      </c>
      <c r="D21" s="673" t="s">
        <v>1412</v>
      </c>
      <c r="E21" s="807" t="s">
        <v>1403</v>
      </c>
      <c r="F21" s="808" t="s">
        <v>1507</v>
      </c>
      <c r="G21" s="773"/>
      <c r="H21" s="773"/>
      <c r="I21" s="69"/>
      <c r="J21" s="69"/>
      <c r="K21" s="29"/>
      <c r="L21" s="29"/>
    </row>
    <row r="22" spans="1:12" ht="14.25">
      <c r="A22" s="77"/>
      <c r="B22" s="84" t="s">
        <v>3749</v>
      </c>
      <c r="C22" s="532">
        <v>15</v>
      </c>
      <c r="D22" s="673" t="s">
        <v>1412</v>
      </c>
      <c r="E22" s="807" t="s">
        <v>1403</v>
      </c>
      <c r="F22" s="808" t="s">
        <v>1507</v>
      </c>
      <c r="G22" s="773"/>
      <c r="H22" s="773"/>
      <c r="I22" s="69"/>
      <c r="J22" s="69"/>
      <c r="K22" s="29"/>
      <c r="L22" s="29"/>
    </row>
    <row r="23" spans="1:12" ht="14.25">
      <c r="A23" s="77"/>
      <c r="B23" s="117" t="s">
        <v>1914</v>
      </c>
      <c r="C23" s="532">
        <v>16</v>
      </c>
      <c r="D23" s="805"/>
      <c r="E23" s="806"/>
      <c r="F23" s="806"/>
      <c r="G23" s="806"/>
      <c r="H23" s="747" t="s">
        <v>1440</v>
      </c>
      <c r="I23" s="69"/>
      <c r="J23" s="69"/>
      <c r="K23" s="29"/>
      <c r="L23" s="29"/>
    </row>
    <row r="24" spans="1:12" ht="28.5">
      <c r="A24" s="77"/>
      <c r="B24" s="107" t="s">
        <v>4312</v>
      </c>
      <c r="C24" s="532">
        <v>17</v>
      </c>
      <c r="D24" s="805"/>
      <c r="E24" s="808" t="s">
        <v>1404</v>
      </c>
      <c r="F24" s="773"/>
      <c r="G24" s="773"/>
      <c r="H24" s="773"/>
      <c r="I24" s="69"/>
      <c r="J24" s="69"/>
      <c r="K24" s="29"/>
      <c r="L24" s="29"/>
    </row>
    <row r="25" spans="1:12" ht="42.75">
      <c r="A25" s="77"/>
      <c r="B25" s="61" t="s">
        <v>4466</v>
      </c>
      <c r="C25" s="532">
        <v>18</v>
      </c>
      <c r="D25" s="805"/>
      <c r="E25" s="808" t="s">
        <v>1405</v>
      </c>
      <c r="F25" s="773"/>
      <c r="G25" s="773"/>
      <c r="H25" s="773"/>
      <c r="I25" s="69"/>
      <c r="J25" s="69"/>
      <c r="K25" s="29"/>
      <c r="L25" s="29"/>
    </row>
    <row r="26" spans="1:12" ht="28.5">
      <c r="A26" s="77"/>
      <c r="B26" s="107" t="s">
        <v>1915</v>
      </c>
      <c r="C26" s="532">
        <v>19</v>
      </c>
      <c r="D26" s="805"/>
      <c r="E26" s="806"/>
      <c r="F26" s="806"/>
      <c r="G26" s="773"/>
      <c r="H26" s="636" t="s">
        <v>2257</v>
      </c>
      <c r="I26" s="69"/>
      <c r="J26" s="69"/>
      <c r="K26" s="29"/>
      <c r="L26" s="29"/>
    </row>
    <row r="27" spans="1:12" ht="28.5">
      <c r="A27" s="77"/>
      <c r="B27" s="119" t="s">
        <v>1916</v>
      </c>
      <c r="C27" s="532">
        <v>20</v>
      </c>
      <c r="D27" s="805"/>
      <c r="E27" s="806"/>
      <c r="F27" s="806"/>
      <c r="G27" s="635" t="s">
        <v>1576</v>
      </c>
      <c r="H27" s="635" t="s">
        <v>1564</v>
      </c>
      <c r="I27" s="69"/>
      <c r="J27" s="69"/>
      <c r="K27" s="69"/>
      <c r="L27" s="69"/>
    </row>
    <row r="28" spans="1:12" ht="14.25">
      <c r="A28" s="77"/>
      <c r="B28" s="117"/>
      <c r="C28" s="530"/>
      <c r="D28" s="117"/>
      <c r="E28" s="117"/>
      <c r="F28" s="136"/>
      <c r="G28" s="136"/>
      <c r="H28" s="69"/>
      <c r="I28" s="69"/>
      <c r="J28" s="69"/>
      <c r="K28" s="69"/>
      <c r="L28" s="69"/>
    </row>
    <row r="29" spans="1:4" ht="14.25">
      <c r="A29" s="4"/>
      <c r="B29" s="4"/>
      <c r="C29" s="278"/>
      <c r="D29" s="4"/>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landscape" paperSize="8" scale="63" r:id="rId1"/>
  <headerFooter differentFirst="1">
    <firstFooter>&amp;C&amp;[209/&amp;[268</first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E21"/>
  <sheetViews>
    <sheetView zoomScale="70" zoomScaleNormal="70" zoomScalePageLayoutView="0" workbookViewId="0" topLeftCell="A1">
      <selection activeCell="I14" sqref="I14"/>
    </sheetView>
  </sheetViews>
  <sheetFormatPr defaultColWidth="9.140625" defaultRowHeight="15"/>
  <cols>
    <col min="1" max="1" width="9.140625" style="4" customWidth="1"/>
    <col min="2" max="2" width="31.7109375" style="4" customWidth="1"/>
    <col min="3" max="3" width="71.421875" style="4" customWidth="1"/>
    <col min="4" max="16384" width="9.140625" style="4" customWidth="1"/>
  </cols>
  <sheetData>
    <row r="1" spans="1:5" ht="15">
      <c r="A1" s="210"/>
      <c r="C1" s="193"/>
      <c r="E1" s="193"/>
    </row>
    <row r="2" spans="1:3" s="213" customFormat="1" ht="15">
      <c r="A2" s="210" t="s">
        <v>20</v>
      </c>
      <c r="B2" s="211"/>
      <c r="C2" s="211"/>
    </row>
    <row r="3" spans="1:3" ht="15">
      <c r="A3" s="3" t="s">
        <v>1905</v>
      </c>
      <c r="B3" s="27"/>
      <c r="C3" s="27"/>
    </row>
    <row r="4" spans="1:3" ht="14.25">
      <c r="A4" s="204"/>
      <c r="B4" s="25" t="s">
        <v>1801</v>
      </c>
      <c r="C4" s="25" t="s">
        <v>1414</v>
      </c>
    </row>
    <row r="5" spans="1:3" ht="28.5">
      <c r="A5" s="534"/>
      <c r="B5" s="23" t="s">
        <v>1802</v>
      </c>
      <c r="C5" s="23" t="s">
        <v>4465</v>
      </c>
    </row>
    <row r="6" spans="1:3" s="511" customFormat="1" ht="51" customHeight="1">
      <c r="A6" s="408" t="s">
        <v>1412</v>
      </c>
      <c r="B6" s="408" t="s">
        <v>3750</v>
      </c>
      <c r="C6" s="408" t="s">
        <v>3751</v>
      </c>
    </row>
    <row r="7" spans="1:3" s="511" customFormat="1" ht="14.25" customHeight="1">
      <c r="A7" s="1017" t="s">
        <v>1403</v>
      </c>
      <c r="B7" s="1017" t="s">
        <v>3755</v>
      </c>
      <c r="C7" s="1018" t="s">
        <v>3752</v>
      </c>
    </row>
    <row r="8" spans="1:3" s="511" customFormat="1" ht="45" customHeight="1">
      <c r="A8" s="1017"/>
      <c r="B8" s="1017"/>
      <c r="C8" s="1019"/>
    </row>
    <row r="9" spans="1:3" s="511" customFormat="1" ht="14.25" customHeight="1">
      <c r="A9" s="1017" t="s">
        <v>1507</v>
      </c>
      <c r="B9" s="1017" t="s">
        <v>3753</v>
      </c>
      <c r="C9" s="1018" t="s">
        <v>3754</v>
      </c>
    </row>
    <row r="10" spans="1:3" s="511" customFormat="1" ht="45.75" customHeight="1">
      <c r="A10" s="1017"/>
      <c r="B10" s="1017"/>
      <c r="C10" s="1019"/>
    </row>
    <row r="11" spans="1:3" s="511" customFormat="1" ht="14.25" customHeight="1">
      <c r="A11" s="1017" t="s">
        <v>1026</v>
      </c>
      <c r="B11" s="1017" t="s">
        <v>1917</v>
      </c>
      <c r="C11" s="1020" t="s">
        <v>1918</v>
      </c>
    </row>
    <row r="12" spans="1:3" s="511" customFormat="1" ht="61.5" customHeight="1">
      <c r="A12" s="1017"/>
      <c r="B12" s="1017"/>
      <c r="C12" s="1021"/>
    </row>
    <row r="13" spans="1:3" s="511" customFormat="1" ht="78.75" customHeight="1">
      <c r="A13" s="188" t="s">
        <v>1440</v>
      </c>
      <c r="B13" s="188" t="s">
        <v>1920</v>
      </c>
      <c r="C13" s="188" t="s">
        <v>1919</v>
      </c>
    </row>
    <row r="14" spans="1:3" s="511" customFormat="1" ht="78" customHeight="1">
      <c r="A14" s="188" t="s">
        <v>1404</v>
      </c>
      <c r="B14" s="188" t="s">
        <v>1921</v>
      </c>
      <c r="C14" s="188" t="s">
        <v>4468</v>
      </c>
    </row>
    <row r="15" spans="1:3" s="511" customFormat="1" ht="92.25" customHeight="1">
      <c r="A15" s="188" t="s">
        <v>1405</v>
      </c>
      <c r="B15" s="188" t="s">
        <v>1922</v>
      </c>
      <c r="C15" s="188" t="s">
        <v>4467</v>
      </c>
    </row>
    <row r="16" spans="1:3" s="511" customFormat="1" ht="64.5" customHeight="1">
      <c r="A16" s="188" t="s">
        <v>1563</v>
      </c>
      <c r="B16" s="188" t="s">
        <v>1923</v>
      </c>
      <c r="C16" s="188" t="s">
        <v>1927</v>
      </c>
    </row>
    <row r="17" spans="1:3" s="511" customFormat="1" ht="108.75" customHeight="1">
      <c r="A17" s="188" t="s">
        <v>1576</v>
      </c>
      <c r="B17" s="188" t="s">
        <v>1924</v>
      </c>
      <c r="C17" s="188" t="s">
        <v>1926</v>
      </c>
    </row>
    <row r="18" spans="1:3" s="511" customFormat="1" ht="14.25" customHeight="1">
      <c r="A18" s="1017" t="s">
        <v>1564</v>
      </c>
      <c r="B18" s="1017" t="s">
        <v>1925</v>
      </c>
      <c r="C18" s="1018" t="s">
        <v>1928</v>
      </c>
    </row>
    <row r="19" spans="1:3" s="511" customFormat="1" ht="92.25" customHeight="1">
      <c r="A19" s="1017"/>
      <c r="B19" s="1017"/>
      <c r="C19" s="1022"/>
    </row>
    <row r="20" s="511" customFormat="1" ht="14.25"/>
    <row r="21" s="511" customFormat="1" ht="14.25">
      <c r="B21" s="533"/>
    </row>
  </sheetData>
  <sheetProtection/>
  <mergeCells count="12">
    <mergeCell ref="C7:C8"/>
    <mergeCell ref="C9:C10"/>
    <mergeCell ref="C11:C12"/>
    <mergeCell ref="C18:C19"/>
    <mergeCell ref="B7:B8"/>
    <mergeCell ref="B9:B10"/>
    <mergeCell ref="B11:B12"/>
    <mergeCell ref="B18:B19"/>
    <mergeCell ref="A7:A8"/>
    <mergeCell ref="A18:A19"/>
    <mergeCell ref="A9:A10"/>
    <mergeCell ref="A11:A12"/>
  </mergeCells>
  <printOptions/>
  <pageMargins left="0.7086614173228347" right="0.7086614173228347" top="0.7480314960629921" bottom="0.7480314960629921" header="0.31496062992125984" footer="0.31496062992125984"/>
  <pageSetup fitToHeight="10" fitToWidth="1" horizontalDpi="600" verticalDpi="600" orientation="landscape" paperSize="9" scale="52" r:id="rId1"/>
  <headerFooter>
    <oddFooter>&amp;C&amp;[122/&amp;[268</oddFooter>
  </headerFooter>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N60"/>
  <sheetViews>
    <sheetView showGridLines="0" zoomScale="80" zoomScaleNormal="80" zoomScalePageLayoutView="0" workbookViewId="0" topLeftCell="A28">
      <selection activeCell="B42" sqref="B42"/>
    </sheetView>
  </sheetViews>
  <sheetFormatPr defaultColWidth="9.140625" defaultRowHeight="15"/>
  <cols>
    <col min="1" max="1" width="9.140625" style="28" customWidth="1"/>
    <col min="2" max="2" width="52.28125" style="28" customWidth="1"/>
    <col min="3" max="3" width="8.00390625" style="28" customWidth="1"/>
    <col min="4" max="4" width="12.57421875" style="28" customWidth="1"/>
    <col min="5" max="5" width="17.57421875" style="28" customWidth="1"/>
    <col min="6" max="6" width="16.00390625" style="28" customWidth="1"/>
    <col min="7" max="7" width="21.00390625" style="28" customWidth="1"/>
    <col min="8" max="8" width="26.28125" style="28" customWidth="1"/>
    <col min="9" max="9" width="21.00390625" style="28" customWidth="1"/>
    <col min="10" max="10" width="25.7109375" style="28" customWidth="1"/>
    <col min="11" max="11" width="21.7109375" style="28" customWidth="1"/>
    <col min="12" max="16384" width="9.140625" style="28" customWidth="1"/>
  </cols>
  <sheetData>
    <row r="1" ht="15">
      <c r="A1" s="224"/>
    </row>
    <row r="2" spans="1:10" ht="14.25">
      <c r="A2" s="8" t="s">
        <v>34</v>
      </c>
      <c r="B2" s="51"/>
      <c r="C2" s="51"/>
      <c r="D2" s="34"/>
      <c r="E2" s="34"/>
      <c r="F2" s="123"/>
      <c r="G2" s="123"/>
      <c r="H2" s="123"/>
      <c r="I2" s="92"/>
      <c r="J2" s="92"/>
    </row>
    <row r="3" spans="1:10" ht="14.25">
      <c r="A3" s="12" t="s">
        <v>1929</v>
      </c>
      <c r="B3" s="34"/>
      <c r="C3" s="34"/>
      <c r="D3" s="34"/>
      <c r="E3" s="34"/>
      <c r="F3" s="123"/>
      <c r="G3" s="123"/>
      <c r="H3" s="123"/>
      <c r="I3" s="92"/>
      <c r="J3" s="92"/>
    </row>
    <row r="4" spans="1:10" ht="14.25">
      <c r="A4" s="12"/>
      <c r="B4" s="34"/>
      <c r="C4" s="34"/>
      <c r="D4" s="34"/>
      <c r="E4" s="34"/>
      <c r="F4" s="123"/>
      <c r="G4" s="123"/>
      <c r="H4" s="123"/>
      <c r="I4" s="92"/>
      <c r="J4" s="92"/>
    </row>
    <row r="5" spans="1:10" ht="15">
      <c r="A5" s="273" t="s">
        <v>978</v>
      </c>
      <c r="B5" s="285"/>
      <c r="C5" s="285">
        <v>1</v>
      </c>
      <c r="D5" s="275" t="s">
        <v>1128</v>
      </c>
      <c r="E5" s="34"/>
      <c r="F5" s="228"/>
      <c r="G5" s="229" t="s">
        <v>1649</v>
      </c>
      <c r="H5" s="76"/>
      <c r="I5" s="76"/>
      <c r="J5" s="92"/>
    </row>
    <row r="6" spans="1:10" ht="15">
      <c r="A6" s="273" t="s">
        <v>979</v>
      </c>
      <c r="B6" s="285"/>
      <c r="C6" s="285">
        <v>2</v>
      </c>
      <c r="D6" s="275" t="s">
        <v>1127</v>
      </c>
      <c r="E6" s="34"/>
      <c r="F6" s="230"/>
      <c r="G6" s="227" t="s">
        <v>1650</v>
      </c>
      <c r="H6" s="76"/>
      <c r="I6" s="76"/>
      <c r="J6" s="92"/>
    </row>
    <row r="7" spans="1:10" ht="15">
      <c r="A7" s="273" t="s">
        <v>980</v>
      </c>
      <c r="B7" s="285"/>
      <c r="C7" s="285">
        <v>3</v>
      </c>
      <c r="D7" s="275" t="s">
        <v>1126</v>
      </c>
      <c r="E7" s="34"/>
      <c r="F7" s="913"/>
      <c r="G7" s="914" t="s">
        <v>4416</v>
      </c>
      <c r="H7" s="76"/>
      <c r="I7" s="76"/>
      <c r="J7" s="92"/>
    </row>
    <row r="8" spans="1:10" ht="14.25">
      <c r="A8" s="273" t="s">
        <v>981</v>
      </c>
      <c r="B8" s="285"/>
      <c r="C8" s="285">
        <v>4</v>
      </c>
      <c r="D8" s="275" t="s">
        <v>1125</v>
      </c>
      <c r="E8" s="34"/>
      <c r="F8" s="76"/>
      <c r="G8" s="76"/>
      <c r="H8" s="76"/>
      <c r="I8" s="76"/>
      <c r="J8" s="92"/>
    </row>
    <row r="9" spans="1:10" ht="14.25">
      <c r="A9" s="273" t="s">
        <v>982</v>
      </c>
      <c r="B9" s="285"/>
      <c r="C9" s="285">
        <v>5</v>
      </c>
      <c r="D9" s="275" t="s">
        <v>1124</v>
      </c>
      <c r="E9" s="34"/>
      <c r="F9" s="76"/>
      <c r="G9" s="76"/>
      <c r="H9" s="76"/>
      <c r="I9" s="76"/>
      <c r="J9" s="92"/>
    </row>
    <row r="10" spans="1:10" ht="14.25">
      <c r="A10" s="273" t="s">
        <v>983</v>
      </c>
      <c r="B10" s="285"/>
      <c r="C10" s="285">
        <v>6</v>
      </c>
      <c r="D10" s="275" t="s">
        <v>984</v>
      </c>
      <c r="E10" s="34"/>
      <c r="F10" s="76"/>
      <c r="G10" s="76"/>
      <c r="H10" s="76"/>
      <c r="I10" s="76"/>
      <c r="J10" s="92"/>
    </row>
    <row r="11" spans="1:10" ht="14.25">
      <c r="A11" s="273" t="s">
        <v>985</v>
      </c>
      <c r="B11" s="285"/>
      <c r="C11" s="285">
        <v>7</v>
      </c>
      <c r="D11" s="275" t="s">
        <v>1129</v>
      </c>
      <c r="E11" s="34"/>
      <c r="F11" s="76"/>
      <c r="G11" s="76"/>
      <c r="H11" s="76"/>
      <c r="I11" s="76"/>
      <c r="J11" s="92"/>
    </row>
    <row r="12" spans="1:10" ht="14.25">
      <c r="A12" s="286" t="s">
        <v>1131</v>
      </c>
      <c r="B12" s="285"/>
      <c r="C12" s="285">
        <v>8</v>
      </c>
      <c r="D12" s="277" t="s">
        <v>1431</v>
      </c>
      <c r="E12" s="54"/>
      <c r="F12" s="54"/>
      <c r="G12" s="54"/>
      <c r="H12" s="54"/>
      <c r="I12" s="54"/>
      <c r="J12" s="54"/>
    </row>
    <row r="13" spans="1:10" ht="14.25">
      <c r="A13" s="114" t="s">
        <v>1416</v>
      </c>
      <c r="B13" s="126"/>
      <c r="C13" s="285">
        <v>9</v>
      </c>
      <c r="D13" s="87" t="s">
        <v>1441</v>
      </c>
      <c r="E13" s="54"/>
      <c r="F13" s="1023"/>
      <c r="G13" s="1023"/>
      <c r="H13" s="1023"/>
      <c r="I13" s="1024"/>
      <c r="J13" s="1024"/>
    </row>
    <row r="14" spans="1:10" ht="14.25">
      <c r="A14" s="93"/>
      <c r="B14" s="4"/>
      <c r="C14" s="4"/>
      <c r="D14" s="137"/>
      <c r="E14" s="137"/>
      <c r="F14" s="137"/>
      <c r="G14" s="137"/>
      <c r="H14" s="137"/>
      <c r="I14" s="125"/>
      <c r="J14" s="125"/>
    </row>
    <row r="15" spans="1:11" ht="45.75" customHeight="1">
      <c r="A15" s="78"/>
      <c r="B15" s="138" t="s">
        <v>1930</v>
      </c>
      <c r="C15" s="138"/>
      <c r="D15" s="1012" t="s">
        <v>3598</v>
      </c>
      <c r="E15" s="1013"/>
      <c r="F15" s="1012" t="s">
        <v>3599</v>
      </c>
      <c r="G15" s="1013"/>
      <c r="H15" s="1013"/>
      <c r="I15" s="1013"/>
      <c r="J15" s="1014"/>
      <c r="K15" s="4"/>
    </row>
    <row r="16" spans="1:14" ht="130.5" customHeight="1">
      <c r="A16" s="78"/>
      <c r="B16" s="75"/>
      <c r="C16" s="75"/>
      <c r="D16" s="779" t="s">
        <v>1885</v>
      </c>
      <c r="E16" s="780" t="s">
        <v>1886</v>
      </c>
      <c r="F16" s="780" t="s">
        <v>1885</v>
      </c>
      <c r="G16" s="780" t="s">
        <v>3605</v>
      </c>
      <c r="H16" s="780" t="s">
        <v>1967</v>
      </c>
      <c r="I16" s="780" t="s">
        <v>1961</v>
      </c>
      <c r="J16" s="780" t="s">
        <v>1962</v>
      </c>
      <c r="K16" s="4"/>
      <c r="L16" s="4"/>
      <c r="M16" s="4"/>
      <c r="N16" s="4"/>
    </row>
    <row r="17" spans="1:14" ht="14.25">
      <c r="A17" s="77"/>
      <c r="B17" s="86"/>
      <c r="C17" s="86"/>
      <c r="D17" s="754"/>
      <c r="E17" s="754"/>
      <c r="F17" s="754"/>
      <c r="G17" s="754"/>
      <c r="H17" s="754"/>
      <c r="I17" s="754"/>
      <c r="J17" s="754"/>
      <c r="K17" s="4"/>
      <c r="L17" s="4"/>
      <c r="M17" s="4"/>
      <c r="N17" s="4"/>
    </row>
    <row r="18" spans="1:14" ht="28.5">
      <c r="A18" s="77"/>
      <c r="B18" s="34" t="s">
        <v>1931</v>
      </c>
      <c r="C18" s="37">
        <v>10</v>
      </c>
      <c r="D18" s="740" t="s">
        <v>1403</v>
      </c>
      <c r="E18" s="740" t="s">
        <v>1060</v>
      </c>
      <c r="F18" s="740" t="s">
        <v>1507</v>
      </c>
      <c r="G18" s="740" t="s">
        <v>1028</v>
      </c>
      <c r="H18" s="785" t="s">
        <v>1002</v>
      </c>
      <c r="I18" s="747" t="s">
        <v>1029</v>
      </c>
      <c r="J18" s="785" t="s">
        <v>1003</v>
      </c>
      <c r="K18" s="4"/>
      <c r="L18" s="4"/>
      <c r="M18" s="4"/>
      <c r="N18" s="4"/>
    </row>
    <row r="19" spans="1:14" ht="14.25">
      <c r="A19" s="77"/>
      <c r="B19" s="86"/>
      <c r="C19" s="282"/>
      <c r="D19" s="809"/>
      <c r="E19" s="809"/>
      <c r="F19" s="809"/>
      <c r="G19" s="809"/>
      <c r="H19" s="639"/>
      <c r="I19" s="639"/>
      <c r="J19" s="639"/>
      <c r="K19" s="4"/>
      <c r="L19" s="4"/>
      <c r="M19" s="4"/>
      <c r="N19" s="4"/>
    </row>
    <row r="20" spans="1:14" ht="28.5">
      <c r="A20" s="77"/>
      <c r="B20" s="34" t="s">
        <v>1932</v>
      </c>
      <c r="C20" s="37">
        <v>11</v>
      </c>
      <c r="D20" s="740" t="s">
        <v>1404</v>
      </c>
      <c r="E20" s="740" t="s">
        <v>1030</v>
      </c>
      <c r="F20" s="740" t="s">
        <v>1511</v>
      </c>
      <c r="G20" s="740" t="s">
        <v>1031</v>
      </c>
      <c r="H20" s="785" t="s">
        <v>1004</v>
      </c>
      <c r="I20" s="747" t="s">
        <v>1032</v>
      </c>
      <c r="J20" s="785" t="s">
        <v>1005</v>
      </c>
      <c r="K20" s="4"/>
      <c r="L20" s="4"/>
      <c r="M20" s="4"/>
      <c r="N20" s="4"/>
    </row>
    <row r="21" spans="1:14" ht="14.25">
      <c r="A21" s="77"/>
      <c r="B21" s="34"/>
      <c r="C21" s="37"/>
      <c r="D21" s="809"/>
      <c r="E21" s="809"/>
      <c r="F21" s="809"/>
      <c r="G21" s="809"/>
      <c r="H21" s="639"/>
      <c r="I21" s="639"/>
      <c r="J21" s="639"/>
      <c r="K21" s="4"/>
      <c r="L21" s="4"/>
      <c r="M21" s="4"/>
      <c r="N21" s="4"/>
    </row>
    <row r="22" spans="1:14" ht="28.5">
      <c r="A22" s="77"/>
      <c r="B22" s="34" t="s">
        <v>4594</v>
      </c>
      <c r="C22" s="37">
        <v>12</v>
      </c>
      <c r="D22" s="740" t="s">
        <v>1405</v>
      </c>
      <c r="E22" s="740" t="s">
        <v>986</v>
      </c>
      <c r="F22" s="740" t="s">
        <v>1512</v>
      </c>
      <c r="G22" s="740" t="s">
        <v>987</v>
      </c>
      <c r="H22" s="785" t="s">
        <v>1006</v>
      </c>
      <c r="I22" s="747" t="s">
        <v>988</v>
      </c>
      <c r="J22" s="785" t="s">
        <v>1007</v>
      </c>
      <c r="K22" s="4"/>
      <c r="L22" s="4"/>
      <c r="M22" s="4"/>
      <c r="N22" s="4"/>
    </row>
    <row r="23" spans="1:14" ht="14.25">
      <c r="A23" s="77"/>
      <c r="B23" s="86"/>
      <c r="C23" s="282"/>
      <c r="D23" s="809"/>
      <c r="E23" s="809"/>
      <c r="F23" s="809"/>
      <c r="G23" s="809"/>
      <c r="H23" s="639"/>
      <c r="I23" s="639"/>
      <c r="J23" s="639"/>
      <c r="K23" s="4"/>
      <c r="L23" s="4"/>
      <c r="M23" s="4"/>
      <c r="N23" s="4"/>
    </row>
    <row r="24" spans="1:14" ht="14.25">
      <c r="A24" s="77"/>
      <c r="B24" s="34" t="s">
        <v>4469</v>
      </c>
      <c r="C24" s="37">
        <v>13</v>
      </c>
      <c r="D24" s="809"/>
      <c r="E24" s="809"/>
      <c r="F24" s="809"/>
      <c r="G24" s="809"/>
      <c r="H24" s="747" t="s">
        <v>989</v>
      </c>
      <c r="I24" s="639"/>
      <c r="J24" s="747" t="s">
        <v>990</v>
      </c>
      <c r="K24" s="4"/>
      <c r="L24" s="4"/>
      <c r="M24" s="4"/>
      <c r="N24" s="4"/>
    </row>
    <row r="25" spans="1:14" ht="28.5">
      <c r="A25" s="77"/>
      <c r="B25" s="556" t="s">
        <v>4470</v>
      </c>
      <c r="C25" s="291">
        <v>14</v>
      </c>
      <c r="D25" s="740" t="s">
        <v>1406</v>
      </c>
      <c r="E25" s="740" t="s">
        <v>1033</v>
      </c>
      <c r="F25" s="740" t="s">
        <v>1513</v>
      </c>
      <c r="G25" s="740" t="s">
        <v>1034</v>
      </c>
      <c r="H25" s="785" t="s">
        <v>1008</v>
      </c>
      <c r="I25" s="747" t="s">
        <v>1035</v>
      </c>
      <c r="J25" s="785" t="s">
        <v>1009</v>
      </c>
      <c r="K25" s="4"/>
      <c r="L25" s="4"/>
      <c r="M25" s="4"/>
      <c r="N25" s="4"/>
    </row>
    <row r="26" spans="1:14" ht="28.5">
      <c r="A26" s="77"/>
      <c r="B26" s="556" t="s">
        <v>4471</v>
      </c>
      <c r="C26" s="291">
        <v>15</v>
      </c>
      <c r="D26" s="740" t="s">
        <v>1407</v>
      </c>
      <c r="E26" s="740" t="s">
        <v>1508</v>
      </c>
      <c r="F26" s="740" t="s">
        <v>1514</v>
      </c>
      <c r="G26" s="740" t="s">
        <v>991</v>
      </c>
      <c r="H26" s="785" t="s">
        <v>1010</v>
      </c>
      <c r="I26" s="747" t="s">
        <v>992</v>
      </c>
      <c r="J26" s="785" t="s">
        <v>1011</v>
      </c>
      <c r="K26" s="4"/>
      <c r="L26" s="4"/>
      <c r="M26" s="4"/>
      <c r="N26" s="4"/>
    </row>
    <row r="27" spans="1:14" s="29" customFormat="1" ht="28.5">
      <c r="A27" s="64"/>
      <c r="B27" s="555" t="s">
        <v>4472</v>
      </c>
      <c r="C27" s="56">
        <v>16</v>
      </c>
      <c r="D27" s="747" t="s">
        <v>1408</v>
      </c>
      <c r="E27" s="747" t="s">
        <v>993</v>
      </c>
      <c r="F27" s="747" t="s">
        <v>1515</v>
      </c>
      <c r="G27" s="747" t="s">
        <v>994</v>
      </c>
      <c r="H27" s="785" t="s">
        <v>2258</v>
      </c>
      <c r="I27" s="747" t="s">
        <v>995</v>
      </c>
      <c r="J27" s="785" t="s">
        <v>2259</v>
      </c>
      <c r="K27" s="13"/>
      <c r="L27" s="13"/>
      <c r="M27" s="13"/>
      <c r="N27" s="13"/>
    </row>
    <row r="28" spans="1:14" ht="14.25">
      <c r="A28" s="77"/>
      <c r="B28" s="128"/>
      <c r="C28" s="128"/>
      <c r="D28" s="742"/>
      <c r="E28" s="742"/>
      <c r="F28" s="742"/>
      <c r="G28" s="742"/>
      <c r="H28" s="762"/>
      <c r="I28" s="762"/>
      <c r="J28" s="762"/>
      <c r="K28" s="27"/>
      <c r="L28" s="27"/>
      <c r="M28" s="27"/>
      <c r="N28" s="27"/>
    </row>
    <row r="29" spans="1:14" ht="28.5">
      <c r="A29" s="77"/>
      <c r="B29" s="34" t="s">
        <v>1933</v>
      </c>
      <c r="C29" s="34">
        <v>17</v>
      </c>
      <c r="D29" s="740" t="s">
        <v>1409</v>
      </c>
      <c r="E29" s="740" t="s">
        <v>1447</v>
      </c>
      <c r="F29" s="740" t="s">
        <v>1516</v>
      </c>
      <c r="G29" s="740" t="s">
        <v>1015</v>
      </c>
      <c r="H29" s="785" t="s">
        <v>2260</v>
      </c>
      <c r="I29" s="747" t="s">
        <v>1016</v>
      </c>
      <c r="J29" s="785" t="s">
        <v>2261</v>
      </c>
      <c r="K29" s="4"/>
      <c r="L29" s="4"/>
      <c r="M29" s="4"/>
      <c r="N29" s="4"/>
    </row>
    <row r="30" spans="1:14" ht="14.25">
      <c r="A30" s="77"/>
      <c r="B30" s="34"/>
      <c r="C30" s="34"/>
      <c r="D30" s="748"/>
      <c r="E30" s="809"/>
      <c r="F30" s="809"/>
      <c r="G30" s="810"/>
      <c r="H30" s="639"/>
      <c r="I30" s="639"/>
      <c r="J30" s="639"/>
      <c r="K30" s="4"/>
      <c r="L30" s="4"/>
      <c r="M30" s="4"/>
      <c r="N30" s="4"/>
    </row>
    <row r="31" spans="1:14" ht="28.5">
      <c r="A31" s="77"/>
      <c r="B31" s="34" t="s">
        <v>1934</v>
      </c>
      <c r="C31" s="34">
        <v>18</v>
      </c>
      <c r="D31" s="740" t="s">
        <v>1410</v>
      </c>
      <c r="E31" s="740" t="s">
        <v>1449</v>
      </c>
      <c r="F31" s="740" t="s">
        <v>1281</v>
      </c>
      <c r="G31" s="741" t="s">
        <v>1014</v>
      </c>
      <c r="H31" s="785" t="s">
        <v>2262</v>
      </c>
      <c r="I31" s="747" t="s">
        <v>1037</v>
      </c>
      <c r="J31" s="785" t="s">
        <v>2263</v>
      </c>
      <c r="K31" s="4"/>
      <c r="L31" s="4"/>
      <c r="M31" s="4"/>
      <c r="N31" s="4"/>
    </row>
    <row r="32" spans="1:14" ht="14.25">
      <c r="A32" s="77"/>
      <c r="B32" s="34"/>
      <c r="C32" s="34"/>
      <c r="D32" s="748"/>
      <c r="E32" s="809"/>
      <c r="F32" s="809"/>
      <c r="G32" s="810"/>
      <c r="H32" s="639"/>
      <c r="I32" s="639"/>
      <c r="J32" s="639"/>
      <c r="K32" s="4"/>
      <c r="L32" s="4"/>
      <c r="M32" s="4"/>
      <c r="N32" s="4"/>
    </row>
    <row r="33" spans="1:14" ht="28.5">
      <c r="A33" s="77"/>
      <c r="B33" s="34" t="s">
        <v>1935</v>
      </c>
      <c r="C33" s="34">
        <v>19</v>
      </c>
      <c r="D33" s="740" t="s">
        <v>1411</v>
      </c>
      <c r="E33" s="740" t="s">
        <v>996</v>
      </c>
      <c r="F33" s="740" t="s">
        <v>1517</v>
      </c>
      <c r="G33" s="740" t="s">
        <v>997</v>
      </c>
      <c r="H33" s="785" t="s">
        <v>2264</v>
      </c>
      <c r="I33" s="747" t="s">
        <v>998</v>
      </c>
      <c r="J33" s="785" t="s">
        <v>2265</v>
      </c>
      <c r="K33" s="4"/>
      <c r="L33" s="4"/>
      <c r="M33" s="4"/>
      <c r="N33" s="4"/>
    </row>
    <row r="34" spans="1:14" ht="14.25">
      <c r="A34" s="77"/>
      <c r="B34" s="34"/>
      <c r="C34" s="34"/>
      <c r="D34" s="809"/>
      <c r="E34" s="809"/>
      <c r="F34" s="809"/>
      <c r="G34" s="809"/>
      <c r="H34" s="639"/>
      <c r="I34" s="639"/>
      <c r="J34" s="639"/>
      <c r="K34" s="4"/>
      <c r="L34" s="4"/>
      <c r="M34" s="4"/>
      <c r="N34" s="4"/>
    </row>
    <row r="35" spans="1:14" ht="42.75">
      <c r="A35" s="77"/>
      <c r="B35" s="121" t="s">
        <v>1936</v>
      </c>
      <c r="C35" s="34">
        <v>20</v>
      </c>
      <c r="D35" s="809"/>
      <c r="E35" s="809"/>
      <c r="F35" s="809"/>
      <c r="G35" s="809"/>
      <c r="H35" s="785" t="s">
        <v>946</v>
      </c>
      <c r="I35" s="639"/>
      <c r="J35" s="785" t="s">
        <v>947</v>
      </c>
      <c r="K35" s="4"/>
      <c r="L35" s="4"/>
      <c r="M35" s="4"/>
      <c r="N35" s="4"/>
    </row>
    <row r="36" spans="1:14" ht="14.25">
      <c r="A36" s="77"/>
      <c r="B36" s="34"/>
      <c r="C36" s="34"/>
      <c r="D36" s="809"/>
      <c r="E36" s="809"/>
      <c r="F36" s="809"/>
      <c r="G36" s="809"/>
      <c r="H36" s="639"/>
      <c r="I36" s="639"/>
      <c r="J36" s="639"/>
      <c r="K36" s="4"/>
      <c r="L36" s="4"/>
      <c r="M36" s="4"/>
      <c r="N36" s="4"/>
    </row>
    <row r="37" spans="1:14" ht="28.5">
      <c r="A37" s="77"/>
      <c r="B37" s="119" t="s">
        <v>1937</v>
      </c>
      <c r="C37" s="279">
        <v>21</v>
      </c>
      <c r="D37" s="809"/>
      <c r="E37" s="809"/>
      <c r="F37" s="809"/>
      <c r="G37" s="811"/>
      <c r="H37" s="747" t="s">
        <v>1570</v>
      </c>
      <c r="I37" s="659"/>
      <c r="J37" s="747" t="s">
        <v>1582</v>
      </c>
      <c r="K37" s="4"/>
      <c r="L37" s="4"/>
      <c r="M37" s="4"/>
      <c r="N37" s="4"/>
    </row>
    <row r="38" spans="1:14" ht="14.25">
      <c r="A38" s="77"/>
      <c r="B38" s="34"/>
      <c r="C38" s="123"/>
      <c r="D38" s="809"/>
      <c r="E38" s="809"/>
      <c r="F38" s="809"/>
      <c r="G38" s="809"/>
      <c r="H38" s="809"/>
      <c r="I38" s="809"/>
      <c r="J38" s="809"/>
      <c r="K38" s="4"/>
      <c r="L38" s="4"/>
      <c r="M38" s="4"/>
      <c r="N38" s="4"/>
    </row>
    <row r="39" spans="1:14" ht="14.25">
      <c r="A39" s="77"/>
      <c r="B39" s="287" t="s">
        <v>999</v>
      </c>
      <c r="C39" s="290">
        <v>22</v>
      </c>
      <c r="D39" s="813" t="s">
        <v>1000</v>
      </c>
      <c r="E39" s="659"/>
      <c r="F39" s="665"/>
      <c r="G39" s="809"/>
      <c r="H39" s="809"/>
      <c r="I39" s="809"/>
      <c r="J39" s="809"/>
      <c r="K39" s="4"/>
      <c r="L39" s="4"/>
      <c r="M39" s="4"/>
      <c r="N39" s="4"/>
    </row>
    <row r="40" spans="1:14" ht="14.25">
      <c r="A40" s="77"/>
      <c r="B40" s="126" t="s">
        <v>1001</v>
      </c>
      <c r="C40" s="267">
        <v>23</v>
      </c>
      <c r="D40" s="800" t="s">
        <v>1418</v>
      </c>
      <c r="E40" s="812"/>
      <c r="F40" s="742"/>
      <c r="G40" s="809"/>
      <c r="H40" s="809"/>
      <c r="I40" s="809"/>
      <c r="J40" s="809"/>
      <c r="K40" s="4"/>
      <c r="L40" s="4"/>
      <c r="M40" s="4"/>
      <c r="N40" s="4"/>
    </row>
    <row r="41" spans="1:14" ht="14.25">
      <c r="A41" s="77"/>
      <c r="B41" s="84"/>
      <c r="C41" s="84"/>
      <c r="D41" s="118"/>
      <c r="E41" s="118"/>
      <c r="F41" s="118"/>
      <c r="G41" s="118"/>
      <c r="H41" s="118"/>
      <c r="I41" s="118"/>
      <c r="J41" s="118"/>
      <c r="K41" s="4"/>
      <c r="L41" s="4"/>
      <c r="M41" s="4"/>
      <c r="N41" s="4"/>
    </row>
    <row r="42" spans="2:14" ht="14.25">
      <c r="B42" s="4"/>
      <c r="C42" s="4"/>
      <c r="D42" s="63"/>
      <c r="E42" s="63"/>
      <c r="F42" s="63"/>
      <c r="G42" s="63"/>
      <c r="H42" s="63"/>
      <c r="I42" s="63"/>
      <c r="J42" s="63"/>
      <c r="K42" s="4"/>
      <c r="L42" s="4"/>
      <c r="M42" s="4"/>
      <c r="N42" s="4"/>
    </row>
    <row r="43" spans="2:14" ht="14.25">
      <c r="B43" s="4"/>
      <c r="C43" s="4"/>
      <c r="D43" s="63"/>
      <c r="E43" s="63"/>
      <c r="F43" s="63"/>
      <c r="G43" s="63"/>
      <c r="H43" s="63"/>
      <c r="I43" s="63"/>
      <c r="J43" s="63"/>
      <c r="K43" s="4"/>
      <c r="L43" s="4"/>
      <c r="M43" s="4"/>
      <c r="N43" s="4"/>
    </row>
    <row r="44" spans="2:14" ht="14.25">
      <c r="B44" s="4"/>
      <c r="C44" s="4"/>
      <c r="D44" s="63"/>
      <c r="E44" s="63"/>
      <c r="F44" s="63"/>
      <c r="G44" s="63"/>
      <c r="H44" s="63"/>
      <c r="I44" s="63"/>
      <c r="J44" s="63"/>
      <c r="K44" s="4"/>
      <c r="L44" s="4"/>
      <c r="M44" s="4"/>
      <c r="N44" s="4"/>
    </row>
    <row r="45" spans="2:14" ht="14.25">
      <c r="B45" s="4"/>
      <c r="C45" s="4"/>
      <c r="D45" s="63"/>
      <c r="E45" s="63"/>
      <c r="F45" s="63"/>
      <c r="G45" s="63"/>
      <c r="H45" s="63"/>
      <c r="I45" s="63"/>
      <c r="J45" s="63"/>
      <c r="K45" s="4"/>
      <c r="L45" s="4"/>
      <c r="M45" s="4"/>
      <c r="N45" s="4"/>
    </row>
    <row r="46" spans="2:14" ht="14.25">
      <c r="B46" s="4"/>
      <c r="C46" s="4"/>
      <c r="D46" s="63"/>
      <c r="E46" s="63"/>
      <c r="F46" s="63"/>
      <c r="G46" s="63"/>
      <c r="H46" s="63"/>
      <c r="I46" s="63"/>
      <c r="J46" s="63"/>
      <c r="K46" s="4"/>
      <c r="L46" s="4"/>
      <c r="M46" s="4"/>
      <c r="N46" s="4"/>
    </row>
    <row r="47" spans="2:14" ht="14.25">
      <c r="B47" s="4"/>
      <c r="C47" s="4"/>
      <c r="D47" s="4"/>
      <c r="E47" s="4"/>
      <c r="F47" s="4"/>
      <c r="G47" s="4"/>
      <c r="H47" s="4"/>
      <c r="I47" s="4"/>
      <c r="J47" s="4"/>
      <c r="K47" s="4"/>
      <c r="L47" s="4"/>
      <c r="M47" s="4"/>
      <c r="N47" s="4"/>
    </row>
    <row r="48" spans="2:14" ht="14.25">
      <c r="B48" s="4"/>
      <c r="C48" s="4"/>
      <c r="D48" s="4"/>
      <c r="E48" s="4"/>
      <c r="F48" s="4"/>
      <c r="G48" s="4"/>
      <c r="H48" s="4"/>
      <c r="I48" s="4"/>
      <c r="J48" s="4"/>
      <c r="K48" s="4"/>
      <c r="L48" s="4"/>
      <c r="M48" s="4"/>
      <c r="N48" s="4"/>
    </row>
    <row r="49" spans="2:14" ht="14.25">
      <c r="B49" s="4"/>
      <c r="C49" s="4"/>
      <c r="D49" s="4"/>
      <c r="E49" s="4"/>
      <c r="F49" s="4"/>
      <c r="G49" s="4"/>
      <c r="H49" s="4"/>
      <c r="I49" s="4"/>
      <c r="J49" s="4"/>
      <c r="K49" s="4"/>
      <c r="L49" s="4"/>
      <c r="M49" s="4"/>
      <c r="N49" s="4"/>
    </row>
    <row r="50" spans="2:14" ht="14.25">
      <c r="B50" s="4"/>
      <c r="C50" s="4"/>
      <c r="D50" s="4"/>
      <c r="E50" s="4"/>
      <c r="F50" s="4"/>
      <c r="G50" s="4"/>
      <c r="H50" s="4"/>
      <c r="I50" s="4"/>
      <c r="J50" s="4"/>
      <c r="K50" s="4"/>
      <c r="L50" s="4"/>
      <c r="M50" s="4"/>
      <c r="N50" s="4"/>
    </row>
    <row r="51" spans="2:14" ht="14.25">
      <c r="B51" s="4"/>
      <c r="C51" s="4"/>
      <c r="D51" s="4"/>
      <c r="E51" s="4"/>
      <c r="F51" s="4"/>
      <c r="G51" s="4"/>
      <c r="H51" s="4"/>
      <c r="I51" s="4"/>
      <c r="J51" s="4"/>
      <c r="K51" s="4"/>
      <c r="L51" s="4"/>
      <c r="M51" s="4"/>
      <c r="N51" s="4"/>
    </row>
    <row r="52" spans="2:14" ht="14.25">
      <c r="B52" s="4"/>
      <c r="C52" s="4"/>
      <c r="D52" s="4"/>
      <c r="E52" s="4"/>
      <c r="F52" s="4"/>
      <c r="G52" s="4"/>
      <c r="H52" s="4"/>
      <c r="I52" s="4"/>
      <c r="J52" s="4"/>
      <c r="K52" s="4"/>
      <c r="L52" s="4"/>
      <c r="M52" s="4"/>
      <c r="N52" s="4"/>
    </row>
    <row r="53" spans="2:14" ht="14.25">
      <c r="B53" s="4"/>
      <c r="C53" s="4"/>
      <c r="D53" s="4"/>
      <c r="E53" s="4"/>
      <c r="F53" s="4"/>
      <c r="G53" s="4"/>
      <c r="H53" s="4"/>
      <c r="I53" s="4"/>
      <c r="J53" s="4"/>
      <c r="K53" s="4"/>
      <c r="L53" s="4"/>
      <c r="M53" s="4"/>
      <c r="N53" s="4"/>
    </row>
    <row r="54" spans="2:14" ht="14.25">
      <c r="B54" s="4"/>
      <c r="C54" s="4"/>
      <c r="D54" s="4"/>
      <c r="E54" s="4"/>
      <c r="F54" s="4"/>
      <c r="G54" s="4"/>
      <c r="H54" s="4"/>
      <c r="I54" s="4"/>
      <c r="J54" s="4"/>
      <c r="K54" s="4"/>
      <c r="L54" s="4"/>
      <c r="M54" s="4"/>
      <c r="N54" s="4"/>
    </row>
    <row r="55" spans="2:14" ht="14.25">
      <c r="B55" s="4"/>
      <c r="C55" s="4"/>
      <c r="D55" s="4"/>
      <c r="E55" s="4"/>
      <c r="F55" s="4"/>
      <c r="G55" s="4"/>
      <c r="H55" s="4"/>
      <c r="I55" s="4"/>
      <c r="J55" s="4"/>
      <c r="K55" s="4"/>
      <c r="L55" s="4"/>
      <c r="M55" s="4"/>
      <c r="N55" s="4"/>
    </row>
    <row r="56" spans="2:14" ht="14.25">
      <c r="B56" s="4"/>
      <c r="C56" s="4"/>
      <c r="D56" s="4"/>
      <c r="E56" s="4"/>
      <c r="F56" s="4"/>
      <c r="G56" s="4"/>
      <c r="H56" s="4"/>
      <c r="I56" s="4"/>
      <c r="J56" s="4"/>
      <c r="K56" s="4"/>
      <c r="L56" s="4"/>
      <c r="M56" s="4"/>
      <c r="N56" s="4"/>
    </row>
    <row r="57" spans="2:14" ht="14.25">
      <c r="B57" s="4"/>
      <c r="C57" s="4"/>
      <c r="D57" s="4"/>
      <c r="E57" s="4"/>
      <c r="F57" s="4"/>
      <c r="G57" s="4"/>
      <c r="H57" s="4"/>
      <c r="I57" s="4"/>
      <c r="J57" s="4"/>
      <c r="K57" s="4"/>
      <c r="L57" s="4"/>
      <c r="M57" s="4"/>
      <c r="N57" s="4"/>
    </row>
    <row r="58" spans="2:14" ht="14.25">
      <c r="B58" s="4"/>
      <c r="C58" s="4"/>
      <c r="D58" s="4"/>
      <c r="E58" s="4"/>
      <c r="F58" s="4"/>
      <c r="G58" s="4"/>
      <c r="H58" s="4"/>
      <c r="I58" s="4"/>
      <c r="J58" s="4"/>
      <c r="K58" s="4"/>
      <c r="L58" s="4"/>
      <c r="M58" s="4"/>
      <c r="N58" s="4"/>
    </row>
    <row r="59" spans="2:14" ht="14.25">
      <c r="B59" s="4"/>
      <c r="C59" s="4"/>
      <c r="D59" s="4"/>
      <c r="E59" s="4"/>
      <c r="F59" s="4"/>
      <c r="G59" s="4"/>
      <c r="H59" s="4"/>
      <c r="I59" s="4"/>
      <c r="J59" s="4"/>
      <c r="K59" s="4"/>
      <c r="L59" s="4"/>
      <c r="M59" s="4"/>
      <c r="N59" s="4"/>
    </row>
    <row r="60" spans="2:14" ht="14.25">
      <c r="B60" s="4"/>
      <c r="C60" s="4"/>
      <c r="D60" s="4"/>
      <c r="E60" s="4"/>
      <c r="F60" s="4"/>
      <c r="G60" s="4"/>
      <c r="H60" s="4"/>
      <c r="I60" s="4"/>
      <c r="J60" s="4"/>
      <c r="K60" s="4"/>
      <c r="L60" s="4"/>
      <c r="M60" s="4"/>
      <c r="N60" s="4"/>
    </row>
  </sheetData>
  <sheetProtection password="DAB2" sheet="1" objects="1" scenarios="1"/>
  <mergeCells count="4">
    <mergeCell ref="F13:H13"/>
    <mergeCell ref="I13:J13"/>
    <mergeCell ref="D15:E15"/>
    <mergeCell ref="F15:J1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8" r:id="rId1"/>
  <headerFooter differentFirst="1">
    <firstFooter>&amp;C&amp;[210/&amp;[268</firstFooter>
  </headerFooter>
</worksheet>
</file>

<file path=xl/worksheets/sheet19.xml><?xml version="1.0" encoding="utf-8"?>
<worksheet xmlns="http://schemas.openxmlformats.org/spreadsheetml/2006/main" xmlns:r="http://schemas.openxmlformats.org/officeDocument/2006/relationships">
  <sheetPr>
    <tabColor rgb="FF00B0F0"/>
  </sheetPr>
  <dimension ref="A1:E38"/>
  <sheetViews>
    <sheetView zoomScale="80" zoomScaleNormal="80" zoomScalePageLayoutView="0" workbookViewId="0" topLeftCell="A7">
      <selection activeCell="C8" sqref="C8:C9"/>
    </sheetView>
  </sheetViews>
  <sheetFormatPr defaultColWidth="9.140625" defaultRowHeight="15"/>
  <cols>
    <col min="1" max="1" width="9.140625" style="4" customWidth="1"/>
    <col min="2" max="2" width="33.00390625" style="4" customWidth="1"/>
    <col min="3" max="3" width="88.28125" style="4" customWidth="1"/>
    <col min="4" max="16384" width="9.140625" style="4" customWidth="1"/>
  </cols>
  <sheetData>
    <row r="1" spans="1:5" ht="15">
      <c r="A1" s="210"/>
      <c r="C1" s="193"/>
      <c r="E1" s="193"/>
    </row>
    <row r="2" spans="1:3" s="213" customFormat="1" ht="15">
      <c r="A2" s="210" t="s">
        <v>27</v>
      </c>
      <c r="B2" s="211"/>
      <c r="C2" s="211"/>
    </row>
    <row r="3" spans="1:3" ht="15">
      <c r="A3" s="10" t="s">
        <v>1929</v>
      </c>
      <c r="B3" s="27"/>
      <c r="C3" s="27"/>
    </row>
    <row r="4" spans="1:3" ht="17.25" customHeight="1">
      <c r="A4" s="204"/>
      <c r="B4" s="25" t="s">
        <v>1801</v>
      </c>
      <c r="C4" s="25" t="s">
        <v>1414</v>
      </c>
    </row>
    <row r="5" spans="1:3" ht="28.5">
      <c r="A5" s="534"/>
      <c r="B5" s="23" t="s">
        <v>4313</v>
      </c>
      <c r="C5" s="23" t="s">
        <v>4465</v>
      </c>
    </row>
    <row r="6" spans="1:3" ht="46.5" customHeight="1">
      <c r="A6" s="188" t="s">
        <v>3593</v>
      </c>
      <c r="B6" s="188" t="s">
        <v>3602</v>
      </c>
      <c r="C6" s="188" t="s">
        <v>3594</v>
      </c>
    </row>
    <row r="7" spans="1:3" ht="36" customHeight="1">
      <c r="A7" s="188" t="s">
        <v>3595</v>
      </c>
      <c r="B7" s="188" t="s">
        <v>3603</v>
      </c>
      <c r="C7" s="188" t="s">
        <v>3596</v>
      </c>
    </row>
    <row r="8" spans="1:3" ht="50.25" customHeight="1">
      <c r="A8" s="1017" t="s">
        <v>3597</v>
      </c>
      <c r="B8" s="1017" t="s">
        <v>3604</v>
      </c>
      <c r="C8" s="982" t="s">
        <v>3606</v>
      </c>
    </row>
    <row r="9" spans="1:3" ht="26.25" customHeight="1">
      <c r="A9" s="1017"/>
      <c r="B9" s="1017"/>
      <c r="C9" s="984"/>
    </row>
    <row r="10" spans="1:3" ht="42.75">
      <c r="A10" s="1017" t="s">
        <v>3607</v>
      </c>
      <c r="B10" s="1017" t="s">
        <v>1967</v>
      </c>
      <c r="C10" s="189" t="s">
        <v>3608</v>
      </c>
    </row>
    <row r="11" spans="1:3" ht="14.25">
      <c r="A11" s="1017"/>
      <c r="B11" s="1017"/>
      <c r="C11" s="191" t="s">
        <v>1002</v>
      </c>
    </row>
    <row r="12" spans="1:3" ht="14.25">
      <c r="A12" s="1017"/>
      <c r="B12" s="1017"/>
      <c r="C12" s="191" t="s">
        <v>1004</v>
      </c>
    </row>
    <row r="13" spans="1:3" ht="14.25">
      <c r="A13" s="1017"/>
      <c r="B13" s="1017"/>
      <c r="C13" s="191" t="s">
        <v>1006</v>
      </c>
    </row>
    <row r="14" spans="1:3" ht="14.25">
      <c r="A14" s="1017"/>
      <c r="B14" s="1017"/>
      <c r="C14" s="191" t="s">
        <v>1008</v>
      </c>
    </row>
    <row r="15" spans="1:3" ht="14.25">
      <c r="A15" s="1017"/>
      <c r="B15" s="1017"/>
      <c r="C15" s="191" t="s">
        <v>1010</v>
      </c>
    </row>
    <row r="16" spans="1:3" ht="14.25">
      <c r="A16" s="1017"/>
      <c r="B16" s="1017"/>
      <c r="C16" s="191" t="s">
        <v>2258</v>
      </c>
    </row>
    <row r="17" spans="1:3" ht="14.25">
      <c r="A17" s="1017"/>
      <c r="B17" s="1017"/>
      <c r="C17" s="191" t="s">
        <v>2260</v>
      </c>
    </row>
    <row r="18" spans="1:3" ht="14.25">
      <c r="A18" s="1017"/>
      <c r="B18" s="1017"/>
      <c r="C18" s="191" t="s">
        <v>2262</v>
      </c>
    </row>
    <row r="19" spans="1:3" ht="14.25">
      <c r="A19" s="1017"/>
      <c r="B19" s="1017"/>
      <c r="C19" s="191" t="s">
        <v>2264</v>
      </c>
    </row>
    <row r="20" spans="1:3" ht="34.5" customHeight="1">
      <c r="A20" s="1017"/>
      <c r="B20" s="1017"/>
      <c r="C20" s="191"/>
    </row>
    <row r="21" spans="1:3" ht="42.75" customHeight="1">
      <c r="A21" s="1017" t="s">
        <v>3609</v>
      </c>
      <c r="B21" s="999" t="s">
        <v>3610</v>
      </c>
      <c r="C21" s="982" t="s">
        <v>3611</v>
      </c>
    </row>
    <row r="22" spans="1:3" ht="46.5" customHeight="1">
      <c r="A22" s="1017"/>
      <c r="B22" s="999"/>
      <c r="C22" s="984"/>
    </row>
    <row r="23" spans="1:3" ht="45" customHeight="1">
      <c r="A23" s="1025" t="s">
        <v>3612</v>
      </c>
      <c r="B23" s="982" t="s">
        <v>3614</v>
      </c>
      <c r="C23" s="189" t="s">
        <v>3613</v>
      </c>
    </row>
    <row r="24" spans="1:3" ht="14.25">
      <c r="A24" s="1026"/>
      <c r="B24" s="983"/>
      <c r="C24" s="191" t="s">
        <v>1003</v>
      </c>
    </row>
    <row r="25" spans="1:3" ht="14.25">
      <c r="A25" s="1026"/>
      <c r="B25" s="983"/>
      <c r="C25" s="191" t="s">
        <v>3615</v>
      </c>
    </row>
    <row r="26" spans="1:3" ht="15.75" customHeight="1">
      <c r="A26" s="1026"/>
      <c r="B26" s="983"/>
      <c r="C26" s="191" t="s">
        <v>3616</v>
      </c>
    </row>
    <row r="27" spans="1:3" ht="17.25" customHeight="1">
      <c r="A27" s="1026"/>
      <c r="B27" s="983"/>
      <c r="C27" s="191" t="s">
        <v>960</v>
      </c>
    </row>
    <row r="28" spans="1:3" ht="15" customHeight="1">
      <c r="A28" s="1026"/>
      <c r="B28" s="983"/>
      <c r="C28" s="191" t="s">
        <v>961</v>
      </c>
    </row>
    <row r="29" spans="1:3" ht="15.75" customHeight="1">
      <c r="A29" s="1026"/>
      <c r="B29" s="983"/>
      <c r="C29" s="191" t="s">
        <v>3617</v>
      </c>
    </row>
    <row r="30" spans="1:3" ht="15" customHeight="1">
      <c r="A30" s="1026"/>
      <c r="B30" s="983"/>
      <c r="C30" s="191" t="s">
        <v>3618</v>
      </c>
    </row>
    <row r="31" spans="1:3" ht="15" customHeight="1">
      <c r="A31" s="1026"/>
      <c r="B31" s="983"/>
      <c r="C31" s="191" t="s">
        <v>2263</v>
      </c>
    </row>
    <row r="32" spans="1:3" ht="16.5" customHeight="1">
      <c r="A32" s="1027"/>
      <c r="B32" s="984"/>
      <c r="C32" s="190" t="s">
        <v>3619</v>
      </c>
    </row>
    <row r="33" spans="1:3" ht="14.25">
      <c r="A33" s="1017" t="s">
        <v>3620</v>
      </c>
      <c r="B33" s="1017" t="s">
        <v>3621</v>
      </c>
      <c r="C33" s="191" t="s">
        <v>946</v>
      </c>
    </row>
    <row r="34" spans="1:3" ht="14.25">
      <c r="A34" s="1017"/>
      <c r="B34" s="1017"/>
      <c r="C34" s="191" t="s">
        <v>947</v>
      </c>
    </row>
    <row r="35" spans="1:3" ht="14.25">
      <c r="A35" s="1017"/>
      <c r="B35" s="1017"/>
      <c r="C35" s="191"/>
    </row>
    <row r="36" spans="1:3" ht="19.5" customHeight="1">
      <c r="A36" s="1017"/>
      <c r="B36" s="1017"/>
      <c r="C36" s="191"/>
    </row>
    <row r="37" spans="1:3" ht="48.75" customHeight="1">
      <c r="A37" s="188" t="s">
        <v>1570</v>
      </c>
      <c r="B37" s="188" t="s">
        <v>3623</v>
      </c>
      <c r="C37" s="188" t="s">
        <v>4314</v>
      </c>
    </row>
    <row r="38" spans="1:3" ht="57" customHeight="1">
      <c r="A38" s="188" t="s">
        <v>1582</v>
      </c>
      <c r="B38" s="188" t="s">
        <v>3622</v>
      </c>
      <c r="C38" s="188" t="s">
        <v>4315</v>
      </c>
    </row>
  </sheetData>
  <sheetProtection/>
  <mergeCells count="12">
    <mergeCell ref="A33:A36"/>
    <mergeCell ref="B33:B36"/>
    <mergeCell ref="A8:A9"/>
    <mergeCell ref="B8:B9"/>
    <mergeCell ref="A10:A20"/>
    <mergeCell ref="B10:B20"/>
    <mergeCell ref="A21:A22"/>
    <mergeCell ref="B21:B22"/>
    <mergeCell ref="C8:C9"/>
    <mergeCell ref="C21:C22"/>
    <mergeCell ref="B23:B32"/>
    <mergeCell ref="A23:A32"/>
  </mergeCells>
  <printOptions/>
  <pageMargins left="0.7086614173228347" right="0.7086614173228347" top="0.7480314960629921" bottom="0.7480314960629921" header="0.31496062992125984" footer="0.31496062992125984"/>
  <pageSetup fitToHeight="10" horizontalDpi="600" verticalDpi="600" orientation="portrait" paperSize="9" scale="66" r:id="rId1"/>
  <headerFooter differentFirst="1">
    <firstFooter>&amp;C&amp;[123/&amp;[268</first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2:E42"/>
  <sheetViews>
    <sheetView zoomScalePageLayoutView="0" workbookViewId="0" topLeftCell="A19">
      <selection activeCell="D32" sqref="D32"/>
    </sheetView>
  </sheetViews>
  <sheetFormatPr defaultColWidth="11.421875" defaultRowHeight="15"/>
  <cols>
    <col min="1" max="1" width="26.00390625" style="0" bestFit="1" customWidth="1"/>
    <col min="2" max="2" width="37.57421875" style="0" bestFit="1" customWidth="1"/>
    <col min="3" max="3" width="36.140625" style="0" bestFit="1" customWidth="1"/>
    <col min="4" max="4" width="22.28125" style="0" bestFit="1" customWidth="1"/>
    <col min="5" max="5" width="27.421875" style="0" bestFit="1" customWidth="1"/>
  </cols>
  <sheetData>
    <row r="2" spans="1:2" ht="15">
      <c r="A2" t="s">
        <v>4552</v>
      </c>
      <c r="B2" t="s">
        <v>4553</v>
      </c>
    </row>
    <row r="4" spans="1:2" ht="15">
      <c r="A4" t="s">
        <v>4554</v>
      </c>
      <c r="B4" t="s">
        <v>4547</v>
      </c>
    </row>
    <row r="5" ht="15">
      <c r="B5" t="s">
        <v>4555</v>
      </c>
    </row>
    <row r="7" spans="1:2" ht="15">
      <c r="A7" t="s">
        <v>4556</v>
      </c>
      <c r="B7" t="s">
        <v>4557</v>
      </c>
    </row>
    <row r="9" spans="1:3" ht="15">
      <c r="A9" t="s">
        <v>4558</v>
      </c>
      <c r="B9">
        <f>MATCH(_code,_ListeCodes,0)</f>
        <v>1</v>
      </c>
      <c r="C9" t="s">
        <v>4559</v>
      </c>
    </row>
    <row r="10" ht="15">
      <c r="C10" t="s">
        <v>3728</v>
      </c>
    </row>
    <row r="11" ht="15">
      <c r="C11" t="s">
        <v>4560</v>
      </c>
    </row>
    <row r="13" spans="2:3" ht="15">
      <c r="B13">
        <v>0</v>
      </c>
      <c r="C13" t="s">
        <v>4561</v>
      </c>
    </row>
    <row r="14" spans="1:3" ht="15">
      <c r="A14" t="s">
        <v>4562</v>
      </c>
      <c r="B14">
        <v>1</v>
      </c>
      <c r="C14" t="s">
        <v>4563</v>
      </c>
    </row>
    <row r="15" spans="2:3" ht="15">
      <c r="B15">
        <v>2</v>
      </c>
      <c r="C15" t="s">
        <v>4564</v>
      </c>
    </row>
    <row r="16" spans="2:3" ht="15">
      <c r="B16">
        <v>3</v>
      </c>
      <c r="C16" t="s">
        <v>3729</v>
      </c>
    </row>
    <row r="17" spans="2:3" ht="15">
      <c r="B17">
        <v>4</v>
      </c>
      <c r="C17" t="s">
        <v>4565</v>
      </c>
    </row>
    <row r="18" spans="2:3" ht="15">
      <c r="B18">
        <v>5</v>
      </c>
      <c r="C18" t="s">
        <v>4566</v>
      </c>
    </row>
    <row r="19" spans="2:3" ht="15">
      <c r="B19">
        <v>6</v>
      </c>
      <c r="C19" t="s">
        <v>4567</v>
      </c>
    </row>
    <row r="20" spans="2:3" ht="15">
      <c r="B20">
        <v>7</v>
      </c>
      <c r="C20" t="s">
        <v>4568</v>
      </c>
    </row>
    <row r="22" spans="2:3" ht="15">
      <c r="B22">
        <v>0</v>
      </c>
      <c r="C22" t="s">
        <v>4569</v>
      </c>
    </row>
    <row r="23" spans="1:3" ht="15">
      <c r="A23" t="s">
        <v>4570</v>
      </c>
      <c r="B23">
        <v>1</v>
      </c>
      <c r="C23" t="s">
        <v>4571</v>
      </c>
    </row>
    <row r="24" spans="2:3" ht="15">
      <c r="B24">
        <v>2</v>
      </c>
      <c r="C24" t="s">
        <v>4572</v>
      </c>
    </row>
    <row r="25" spans="2:3" ht="15">
      <c r="B25">
        <v>3</v>
      </c>
      <c r="C25" t="s">
        <v>4573</v>
      </c>
    </row>
    <row r="26" spans="2:3" ht="15">
      <c r="B26">
        <v>4</v>
      </c>
      <c r="C26" t="s">
        <v>4574</v>
      </c>
    </row>
    <row r="27" spans="2:3" ht="15">
      <c r="B27">
        <v>5</v>
      </c>
      <c r="C27" t="s">
        <v>4575</v>
      </c>
    </row>
    <row r="28" spans="2:3" ht="15">
      <c r="B28">
        <v>6</v>
      </c>
      <c r="C28" t="s">
        <v>4576</v>
      </c>
    </row>
    <row r="29" spans="2:3" ht="15">
      <c r="B29">
        <v>8</v>
      </c>
      <c r="C29" t="s">
        <v>4577</v>
      </c>
    </row>
    <row r="30" spans="2:3" ht="15">
      <c r="B30">
        <v>9</v>
      </c>
      <c r="C30" t="s">
        <v>4578</v>
      </c>
    </row>
    <row r="31" spans="2:3" ht="15">
      <c r="B31">
        <v>10</v>
      </c>
      <c r="C31" t="s">
        <v>4579</v>
      </c>
    </row>
    <row r="32" spans="2:3" ht="15">
      <c r="B32">
        <v>12</v>
      </c>
      <c r="C32" t="s">
        <v>3730</v>
      </c>
    </row>
    <row r="34" spans="1:2" ht="15">
      <c r="A34" t="s">
        <v>4580</v>
      </c>
      <c r="B34" t="s">
        <v>4581</v>
      </c>
    </row>
    <row r="35" ht="15">
      <c r="B35" t="s">
        <v>4582</v>
      </c>
    </row>
    <row r="37" ht="15">
      <c r="A37" t="s">
        <v>4583</v>
      </c>
    </row>
    <row r="38" spans="1:5" ht="15">
      <c r="A38">
        <f>indexCode</f>
        <v>1</v>
      </c>
      <c r="B38" t="s">
        <v>4584</v>
      </c>
      <c r="C38" t="s">
        <v>4585</v>
      </c>
      <c r="D38" t="s">
        <v>4586</v>
      </c>
      <c r="E38" t="s">
        <v>4587</v>
      </c>
    </row>
    <row r="39" spans="1:5" ht="15">
      <c r="A39" t="str">
        <f ca="1">OFFSET(B39,0,indexCode)</f>
        <v>Nature d'activité (2 chiffres)</v>
      </c>
      <c r="C39" t="s">
        <v>4588</v>
      </c>
      <c r="D39" t="s">
        <v>4549</v>
      </c>
      <c r="E39" t="s">
        <v>4551</v>
      </c>
    </row>
    <row r="40" spans="1:5" ht="15">
      <c r="A40" t="str">
        <f ca="1">OFFSET(B40,0,indexCode)</f>
        <v>Forme juridique (2 chiffres)</v>
      </c>
      <c r="C40" t="s">
        <v>4589</v>
      </c>
      <c r="D40" t="s">
        <v>4550</v>
      </c>
      <c r="E40" t="s">
        <v>4551</v>
      </c>
    </row>
    <row r="41" spans="1:5" ht="15">
      <c r="A41" t="str">
        <f ca="1">OFFSET(B41,0,indexCode)</f>
        <v>Numéro (4 chiffres)</v>
      </c>
      <c r="C41" t="s">
        <v>4590</v>
      </c>
      <c r="D41" t="s">
        <v>4548</v>
      </c>
      <c r="E41" t="s">
        <v>4551</v>
      </c>
    </row>
    <row r="42" spans="1:5" ht="15">
      <c r="A42" t="str">
        <f ca="1">OFFSET(B42,0,indexCode)</f>
        <v>Non applicable</v>
      </c>
      <c r="C42" t="s">
        <v>4551</v>
      </c>
      <c r="D42" t="s">
        <v>4551</v>
      </c>
      <c r="E42" t="s">
        <v>4591</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M147"/>
  <sheetViews>
    <sheetView showGridLines="0" zoomScale="80" zoomScaleNormal="80" zoomScalePageLayoutView="0" workbookViewId="0" topLeftCell="A1">
      <selection activeCell="B14" sqref="B14"/>
    </sheetView>
  </sheetViews>
  <sheetFormatPr defaultColWidth="9.140625" defaultRowHeight="15"/>
  <cols>
    <col min="1" max="1" width="62.28125" style="28" customWidth="1"/>
    <col min="2" max="2" width="6.57421875" style="28" customWidth="1"/>
    <col min="3" max="3" width="8.7109375" style="288" customWidth="1"/>
    <col min="4" max="4" width="18.00390625" style="28" customWidth="1"/>
    <col min="5" max="5" width="18.57421875" style="28" customWidth="1"/>
    <col min="6" max="6" width="16.7109375" style="28" customWidth="1"/>
    <col min="7" max="7" width="22.00390625" style="28" customWidth="1"/>
    <col min="8" max="8" width="26.00390625" style="28" customWidth="1"/>
    <col min="9" max="9" width="18.421875" style="28" customWidth="1"/>
    <col min="10" max="10" width="31.57421875" style="28" customWidth="1"/>
    <col min="11" max="235" width="9.140625" style="28" customWidth="1"/>
    <col min="236" max="236" width="57.00390625" style="28" bestFit="1" customWidth="1"/>
    <col min="237" max="237" width="18.00390625" style="28" customWidth="1"/>
    <col min="238" max="238" width="13.8515625" style="28" customWidth="1"/>
    <col min="239" max="239" width="11.28125" style="28" customWidth="1"/>
    <col min="240" max="240" width="22.00390625" style="28" customWidth="1"/>
    <col min="241" max="241" width="26.00390625" style="28" customWidth="1"/>
    <col min="242" max="242" width="18.421875" style="28" customWidth="1"/>
    <col min="243" max="243" width="31.57421875" style="28" customWidth="1"/>
    <col min="244" max="16384" width="9.140625" style="28" customWidth="1"/>
  </cols>
  <sheetData>
    <row r="1" spans="1:3" ht="15">
      <c r="A1" s="224"/>
      <c r="B1" s="224"/>
      <c r="C1" s="295"/>
    </row>
    <row r="2" spans="1:10" ht="14.25">
      <c r="A2" s="8" t="s">
        <v>35</v>
      </c>
      <c r="B2" s="8"/>
      <c r="C2" s="66"/>
      <c r="D2" s="123"/>
      <c r="E2" s="92"/>
      <c r="F2" s="34"/>
      <c r="G2" s="34"/>
      <c r="H2" s="13"/>
      <c r="I2" s="13"/>
      <c r="J2" s="13"/>
    </row>
    <row r="3" spans="1:10" ht="14.25">
      <c r="A3" s="12" t="s">
        <v>1938</v>
      </c>
      <c r="B3" s="12"/>
      <c r="C3" s="123"/>
      <c r="D3" s="34"/>
      <c r="E3" s="92"/>
      <c r="F3" s="34"/>
      <c r="G3" s="34"/>
      <c r="H3" s="13"/>
      <c r="I3" s="13"/>
      <c r="J3" s="13"/>
    </row>
    <row r="4" spans="1:10" ht="14.25">
      <c r="A4" s="12"/>
      <c r="B4" s="12"/>
      <c r="C4" s="123"/>
      <c r="D4" s="34"/>
      <c r="E4" s="92"/>
      <c r="F4" s="34"/>
      <c r="G4" s="34"/>
      <c r="H4" s="13"/>
      <c r="I4" s="13"/>
      <c r="J4" s="13"/>
    </row>
    <row r="5" spans="1:10" ht="15">
      <c r="A5" s="273" t="s">
        <v>948</v>
      </c>
      <c r="B5" s="273"/>
      <c r="C5" s="292">
        <v>1</v>
      </c>
      <c r="D5" s="275" t="s">
        <v>1128</v>
      </c>
      <c r="E5" s="76"/>
      <c r="F5" s="228"/>
      <c r="G5" s="229" t="s">
        <v>1649</v>
      </c>
      <c r="H5" s="76"/>
      <c r="I5" s="13"/>
      <c r="J5" s="13"/>
    </row>
    <row r="6" spans="1:10" ht="15">
      <c r="A6" s="273" t="s">
        <v>949</v>
      </c>
      <c r="B6" s="273"/>
      <c r="C6" s="292">
        <v>2</v>
      </c>
      <c r="D6" s="275" t="s">
        <v>1127</v>
      </c>
      <c r="E6" s="76"/>
      <c r="F6" s="230"/>
      <c r="G6" s="227" t="s">
        <v>1650</v>
      </c>
      <c r="H6" s="76"/>
      <c r="I6" s="13"/>
      <c r="J6" s="13"/>
    </row>
    <row r="7" spans="1:10" ht="15">
      <c r="A7" s="273" t="s">
        <v>950</v>
      </c>
      <c r="B7" s="273"/>
      <c r="C7" s="292">
        <v>3</v>
      </c>
      <c r="D7" s="275" t="s">
        <v>1126</v>
      </c>
      <c r="E7" s="76"/>
      <c r="F7" s="913"/>
      <c r="G7" s="914" t="s">
        <v>4416</v>
      </c>
      <c r="H7" s="76"/>
      <c r="I7" s="13"/>
      <c r="J7" s="13"/>
    </row>
    <row r="8" spans="1:10" ht="14.25">
      <c r="A8" s="273" t="s">
        <v>951</v>
      </c>
      <c r="B8" s="273"/>
      <c r="C8" s="292">
        <v>4</v>
      </c>
      <c r="D8" s="275" t="s">
        <v>1125</v>
      </c>
      <c r="E8" s="76"/>
      <c r="F8" s="76"/>
      <c r="G8" s="76"/>
      <c r="H8" s="76"/>
      <c r="I8" s="13"/>
      <c r="J8" s="13"/>
    </row>
    <row r="9" spans="1:10" ht="14.25">
      <c r="A9" s="273" t="s">
        <v>952</v>
      </c>
      <c r="B9" s="273"/>
      <c r="C9" s="292">
        <v>5</v>
      </c>
      <c r="D9" s="275" t="s">
        <v>1124</v>
      </c>
      <c r="E9" s="76"/>
      <c r="F9" s="76"/>
      <c r="G9" s="76"/>
      <c r="H9" s="76"/>
      <c r="I9" s="13"/>
      <c r="J9" s="13"/>
    </row>
    <row r="10" spans="1:10" ht="14.25">
      <c r="A10" s="273" t="s">
        <v>985</v>
      </c>
      <c r="B10" s="273"/>
      <c r="C10" s="292">
        <v>6</v>
      </c>
      <c r="D10" s="275" t="s">
        <v>1129</v>
      </c>
      <c r="E10" s="76"/>
      <c r="F10" s="76"/>
      <c r="G10" s="76"/>
      <c r="H10" s="76"/>
      <c r="I10" s="13"/>
      <c r="J10" s="13"/>
    </row>
    <row r="11" spans="1:10" ht="14.25">
      <c r="A11" s="286" t="s">
        <v>1131</v>
      </c>
      <c r="B11" s="286"/>
      <c r="C11" s="292">
        <v>7</v>
      </c>
      <c r="D11" s="277" t="s">
        <v>1431</v>
      </c>
      <c r="E11" s="68"/>
      <c r="F11" s="139"/>
      <c r="G11" s="13"/>
      <c r="H11" s="13"/>
      <c r="I11" s="13"/>
      <c r="J11" s="13"/>
    </row>
    <row r="12" spans="1:10" ht="14.25">
      <c r="A12" s="114" t="s">
        <v>1416</v>
      </c>
      <c r="B12" s="114"/>
      <c r="C12" s="292">
        <v>8</v>
      </c>
      <c r="D12" s="87" t="s">
        <v>1441</v>
      </c>
      <c r="E12" s="140"/>
      <c r="F12" s="140"/>
      <c r="G12" s="140"/>
      <c r="H12" s="67"/>
      <c r="I12" s="67"/>
      <c r="J12" s="62"/>
    </row>
    <row r="13" spans="1:10" ht="14.25">
      <c r="A13" s="4"/>
      <c r="B13" s="4"/>
      <c r="C13" s="278"/>
      <c r="D13" s="140"/>
      <c r="E13" s="140"/>
      <c r="F13" s="140"/>
      <c r="G13" s="140"/>
      <c r="H13" s="67"/>
      <c r="I13" s="67"/>
      <c r="J13" s="62"/>
    </row>
    <row r="14" spans="1:10" ht="39" customHeight="1">
      <c r="A14" s="143" t="s">
        <v>4473</v>
      </c>
      <c r="B14" s="141"/>
      <c r="C14" s="296"/>
      <c r="D14" s="1012" t="s">
        <v>3598</v>
      </c>
      <c r="E14" s="1013"/>
      <c r="F14" s="1012" t="s">
        <v>3599</v>
      </c>
      <c r="G14" s="1013"/>
      <c r="H14" s="1013"/>
      <c r="I14" s="1013"/>
      <c r="J14" s="1014"/>
    </row>
    <row r="15" spans="1:10" ht="118.5" customHeight="1">
      <c r="A15" s="13"/>
      <c r="B15" s="13"/>
      <c r="C15" s="66"/>
      <c r="D15" s="779" t="s">
        <v>1885</v>
      </c>
      <c r="E15" s="780" t="s">
        <v>1886</v>
      </c>
      <c r="F15" s="780" t="s">
        <v>1885</v>
      </c>
      <c r="G15" s="780" t="s">
        <v>4482</v>
      </c>
      <c r="H15" s="780" t="s">
        <v>1906</v>
      </c>
      <c r="I15" s="780" t="s">
        <v>1888</v>
      </c>
      <c r="J15" s="780" t="s">
        <v>1910</v>
      </c>
    </row>
    <row r="16" spans="1:11" ht="14.25">
      <c r="A16" s="86"/>
      <c r="B16" s="86"/>
      <c r="C16" s="279"/>
      <c r="D16" s="754"/>
      <c r="E16" s="754"/>
      <c r="F16" s="754"/>
      <c r="G16" s="754"/>
      <c r="H16" s="754"/>
      <c r="I16" s="754"/>
      <c r="J16" s="754"/>
      <c r="K16" s="4"/>
    </row>
    <row r="17" spans="1:11" ht="28.5">
      <c r="A17" s="34" t="s">
        <v>1939</v>
      </c>
      <c r="B17" s="34"/>
      <c r="C17" s="123">
        <v>9</v>
      </c>
      <c r="D17" s="747" t="s">
        <v>1403</v>
      </c>
      <c r="E17" s="747" t="s">
        <v>1060</v>
      </c>
      <c r="F17" s="747" t="s">
        <v>1507</v>
      </c>
      <c r="G17" s="747" t="s">
        <v>1028</v>
      </c>
      <c r="H17" s="785" t="s">
        <v>1002</v>
      </c>
      <c r="I17" s="747" t="s">
        <v>1029</v>
      </c>
      <c r="J17" s="785" t="s">
        <v>1003</v>
      </c>
      <c r="K17" s="4"/>
    </row>
    <row r="18" spans="1:11" ht="14.25">
      <c r="A18" s="86"/>
      <c r="B18" s="86"/>
      <c r="C18" s="279"/>
      <c r="D18" s="639"/>
      <c r="E18" s="639"/>
      <c r="F18" s="639"/>
      <c r="G18" s="639"/>
      <c r="H18" s="639"/>
      <c r="I18" s="639"/>
      <c r="J18" s="639"/>
      <c r="K18" s="4"/>
    </row>
    <row r="19" spans="1:11" ht="28.5">
      <c r="A19" s="34" t="s">
        <v>1940</v>
      </c>
      <c r="B19" s="34"/>
      <c r="C19" s="123">
        <v>10</v>
      </c>
      <c r="D19" s="747" t="s">
        <v>1404</v>
      </c>
      <c r="E19" s="747" t="s">
        <v>1030</v>
      </c>
      <c r="F19" s="747" t="s">
        <v>1511</v>
      </c>
      <c r="G19" s="747" t="s">
        <v>1031</v>
      </c>
      <c r="H19" s="785" t="s">
        <v>1004</v>
      </c>
      <c r="I19" s="747" t="s">
        <v>1032</v>
      </c>
      <c r="J19" s="785" t="s">
        <v>1005</v>
      </c>
      <c r="K19" s="4"/>
    </row>
    <row r="20" spans="1:11" ht="14.25">
      <c r="A20" s="34"/>
      <c r="B20" s="34"/>
      <c r="C20" s="123"/>
      <c r="D20" s="639"/>
      <c r="E20" s="639"/>
      <c r="F20" s="639"/>
      <c r="G20" s="639"/>
      <c r="H20" s="639"/>
      <c r="I20" s="639"/>
      <c r="J20" s="639"/>
      <c r="K20" s="4"/>
    </row>
    <row r="21" spans="1:11" ht="28.5">
      <c r="A21" s="34" t="s">
        <v>4592</v>
      </c>
      <c r="B21" s="34"/>
      <c r="C21" s="123">
        <v>11</v>
      </c>
      <c r="D21" s="747" t="s">
        <v>1405</v>
      </c>
      <c r="E21" s="747" t="s">
        <v>986</v>
      </c>
      <c r="F21" s="747" t="s">
        <v>1512</v>
      </c>
      <c r="G21" s="747" t="s">
        <v>987</v>
      </c>
      <c r="H21" s="785" t="s">
        <v>1006</v>
      </c>
      <c r="I21" s="747" t="s">
        <v>988</v>
      </c>
      <c r="J21" s="785" t="s">
        <v>1007</v>
      </c>
      <c r="K21" s="4"/>
    </row>
    <row r="22" spans="1:11" ht="14.25">
      <c r="A22" s="86"/>
      <c r="B22" s="86"/>
      <c r="C22" s="279"/>
      <c r="D22" s="639"/>
      <c r="E22" s="639"/>
      <c r="F22" s="639"/>
      <c r="G22" s="639"/>
      <c r="H22" s="639"/>
      <c r="I22" s="639"/>
      <c r="J22" s="639"/>
      <c r="K22" s="4"/>
    </row>
    <row r="23" spans="1:11" ht="14.25">
      <c r="A23" s="34" t="s">
        <v>4474</v>
      </c>
      <c r="B23" s="34"/>
      <c r="C23" s="123">
        <v>12</v>
      </c>
      <c r="D23" s="639"/>
      <c r="E23" s="639"/>
      <c r="F23" s="639"/>
      <c r="G23" s="639"/>
      <c r="H23" s="747" t="s">
        <v>989</v>
      </c>
      <c r="I23" s="639"/>
      <c r="J23" s="747" t="s">
        <v>990</v>
      </c>
      <c r="K23" s="4"/>
    </row>
    <row r="24" spans="1:11" ht="28.5">
      <c r="A24" s="128" t="s">
        <v>4470</v>
      </c>
      <c r="B24" s="128"/>
      <c r="C24" s="279">
        <v>13</v>
      </c>
      <c r="D24" s="747" t="s">
        <v>1406</v>
      </c>
      <c r="E24" s="747" t="s">
        <v>1033</v>
      </c>
      <c r="F24" s="747" t="s">
        <v>1513</v>
      </c>
      <c r="G24" s="747" t="s">
        <v>1034</v>
      </c>
      <c r="H24" s="785" t="s">
        <v>1008</v>
      </c>
      <c r="I24" s="747" t="s">
        <v>1035</v>
      </c>
      <c r="J24" s="785" t="s">
        <v>960</v>
      </c>
      <c r="K24" s="4"/>
    </row>
    <row r="25" spans="1:11" ht="28.5">
      <c r="A25" s="128" t="s">
        <v>4471</v>
      </c>
      <c r="B25" s="128"/>
      <c r="C25" s="279">
        <v>14</v>
      </c>
      <c r="D25" s="747" t="s">
        <v>1407</v>
      </c>
      <c r="E25" s="747" t="s">
        <v>1508</v>
      </c>
      <c r="F25" s="747" t="s">
        <v>1514</v>
      </c>
      <c r="G25" s="747" t="s">
        <v>991</v>
      </c>
      <c r="H25" s="785" t="s">
        <v>1010</v>
      </c>
      <c r="I25" s="747" t="s">
        <v>992</v>
      </c>
      <c r="J25" s="785" t="s">
        <v>961</v>
      </c>
      <c r="K25" s="4"/>
    </row>
    <row r="26" spans="1:11" s="29" customFormat="1" ht="28.5">
      <c r="A26" s="129" t="s">
        <v>4472</v>
      </c>
      <c r="B26" s="129"/>
      <c r="C26" s="144">
        <v>15</v>
      </c>
      <c r="D26" s="747" t="s">
        <v>1408</v>
      </c>
      <c r="E26" s="747" t="s">
        <v>993</v>
      </c>
      <c r="F26" s="747" t="s">
        <v>1515</v>
      </c>
      <c r="G26" s="747" t="s">
        <v>994</v>
      </c>
      <c r="H26" s="785" t="s">
        <v>2266</v>
      </c>
      <c r="I26" s="747" t="s">
        <v>995</v>
      </c>
      <c r="J26" s="785" t="s">
        <v>2259</v>
      </c>
      <c r="K26" s="13"/>
    </row>
    <row r="27" spans="1:11" ht="14.25">
      <c r="A27" s="128"/>
      <c r="B27" s="128"/>
      <c r="C27" s="280"/>
      <c r="D27" s="762"/>
      <c r="E27" s="762"/>
      <c r="F27" s="762"/>
      <c r="G27" s="762"/>
      <c r="H27" s="762"/>
      <c r="I27" s="762"/>
      <c r="J27" s="762"/>
      <c r="K27" s="27"/>
    </row>
    <row r="28" spans="1:11" ht="28.5">
      <c r="A28" s="34" t="s">
        <v>1941</v>
      </c>
      <c r="B28" s="34"/>
      <c r="C28" s="123">
        <v>16</v>
      </c>
      <c r="D28" s="747" t="s">
        <v>1409</v>
      </c>
      <c r="E28" s="747" t="s">
        <v>1447</v>
      </c>
      <c r="F28" s="747" t="s">
        <v>1516</v>
      </c>
      <c r="G28" s="747" t="s">
        <v>1015</v>
      </c>
      <c r="H28" s="785" t="s">
        <v>2260</v>
      </c>
      <c r="I28" s="747" t="s">
        <v>1016</v>
      </c>
      <c r="J28" s="785" t="s">
        <v>2261</v>
      </c>
      <c r="K28" s="4"/>
    </row>
    <row r="29" spans="1:11" ht="14.25">
      <c r="A29" s="34"/>
      <c r="B29" s="34"/>
      <c r="C29" s="123"/>
      <c r="D29" s="638"/>
      <c r="E29" s="639"/>
      <c r="F29" s="639"/>
      <c r="G29" s="814"/>
      <c r="H29" s="639"/>
      <c r="I29" s="639"/>
      <c r="J29" s="639"/>
      <c r="K29" s="4"/>
    </row>
    <row r="30" spans="1:11" ht="28.5">
      <c r="A30" s="34" t="s">
        <v>1942</v>
      </c>
      <c r="B30" s="34"/>
      <c r="C30" s="123">
        <v>17</v>
      </c>
      <c r="D30" s="747" t="s">
        <v>1410</v>
      </c>
      <c r="E30" s="747" t="s">
        <v>1449</v>
      </c>
      <c r="F30" s="747" t="s">
        <v>1281</v>
      </c>
      <c r="G30" s="815" t="s">
        <v>1014</v>
      </c>
      <c r="H30" s="785" t="s">
        <v>2262</v>
      </c>
      <c r="I30" s="747" t="s">
        <v>1037</v>
      </c>
      <c r="J30" s="785" t="s">
        <v>2263</v>
      </c>
      <c r="K30" s="4"/>
    </row>
    <row r="31" spans="1:11" ht="14.25">
      <c r="A31" s="34"/>
      <c r="B31" s="34"/>
      <c r="C31" s="123"/>
      <c r="D31" s="638"/>
      <c r="E31" s="639"/>
      <c r="F31" s="639"/>
      <c r="G31" s="639"/>
      <c r="H31" s="639"/>
      <c r="I31" s="639"/>
      <c r="J31" s="639"/>
      <c r="K31" s="4"/>
    </row>
    <row r="32" spans="1:11" ht="28.5">
      <c r="A32" s="121" t="s">
        <v>4316</v>
      </c>
      <c r="B32" s="34"/>
      <c r="C32" s="123">
        <v>18</v>
      </c>
      <c r="D32" s="639"/>
      <c r="E32" s="639"/>
      <c r="F32" s="639"/>
      <c r="G32" s="816"/>
      <c r="H32" s="785" t="s">
        <v>962</v>
      </c>
      <c r="I32" s="639"/>
      <c r="J32" s="785" t="s">
        <v>963</v>
      </c>
      <c r="K32" s="4"/>
    </row>
    <row r="33" spans="1:11" ht="14.25">
      <c r="A33" s="34"/>
      <c r="B33" s="34"/>
      <c r="C33" s="123"/>
      <c r="D33" s="639"/>
      <c r="E33" s="639"/>
      <c r="F33" s="639"/>
      <c r="G33" s="639"/>
      <c r="H33" s="639"/>
      <c r="I33" s="639"/>
      <c r="J33" s="639"/>
      <c r="K33" s="4"/>
    </row>
    <row r="34" spans="1:11" ht="28.5">
      <c r="A34" s="119" t="s">
        <v>4475</v>
      </c>
      <c r="B34" s="117"/>
      <c r="C34" s="279">
        <v>19</v>
      </c>
      <c r="D34" s="639"/>
      <c r="E34" s="639"/>
      <c r="F34" s="639"/>
      <c r="G34" s="816"/>
      <c r="H34" s="747" t="s">
        <v>1569</v>
      </c>
      <c r="I34" s="793"/>
      <c r="J34" s="747" t="s">
        <v>1581</v>
      </c>
      <c r="K34" s="4"/>
    </row>
    <row r="35" spans="1:11" ht="14.25">
      <c r="A35" s="34"/>
      <c r="B35" s="34"/>
      <c r="C35" s="123"/>
      <c r="D35" s="639"/>
      <c r="E35" s="639"/>
      <c r="F35" s="639"/>
      <c r="G35" s="639"/>
      <c r="H35" s="639"/>
      <c r="I35" s="639"/>
      <c r="J35" s="639"/>
      <c r="K35" s="4"/>
    </row>
    <row r="36" spans="1:11" ht="14.25">
      <c r="A36" s="34"/>
      <c r="B36" s="34"/>
      <c r="C36" s="123"/>
      <c r="D36" s="754"/>
      <c r="E36" s="754"/>
      <c r="F36" s="754"/>
      <c r="G36" s="754"/>
      <c r="H36" s="754"/>
      <c r="I36" s="754"/>
      <c r="J36" s="754"/>
      <c r="K36" s="4"/>
    </row>
    <row r="37" spans="1:11" ht="14.25">
      <c r="A37" s="142" t="s">
        <v>999</v>
      </c>
      <c r="B37" s="142"/>
      <c r="C37" s="66">
        <v>20</v>
      </c>
      <c r="D37" s="836" t="s">
        <v>1000</v>
      </c>
      <c r="E37" s="817"/>
      <c r="F37" s="670"/>
      <c r="G37" s="754"/>
      <c r="H37" s="754"/>
      <c r="I37" s="754"/>
      <c r="J37" s="754"/>
      <c r="K37" s="4"/>
    </row>
    <row r="38" spans="1:11" ht="14.25">
      <c r="A38" s="80" t="s">
        <v>1001</v>
      </c>
      <c r="B38" s="80"/>
      <c r="C38" s="66">
        <v>21</v>
      </c>
      <c r="D38" s="797" t="s">
        <v>1417</v>
      </c>
      <c r="E38" s="818"/>
      <c r="F38" s="670"/>
      <c r="G38" s="754"/>
      <c r="H38" s="754"/>
      <c r="I38" s="754"/>
      <c r="J38" s="754"/>
      <c r="K38" s="4"/>
    </row>
    <row r="39" spans="1:11" ht="14.25">
      <c r="A39" s="34"/>
      <c r="B39" s="34"/>
      <c r="C39" s="123"/>
      <c r="D39" s="819"/>
      <c r="E39" s="819"/>
      <c r="F39" s="820"/>
      <c r="G39" s="754"/>
      <c r="H39" s="754"/>
      <c r="I39" s="754"/>
      <c r="J39" s="754"/>
      <c r="K39" s="4"/>
    </row>
    <row r="40" spans="1:11" ht="14.25">
      <c r="A40" s="34"/>
      <c r="B40" s="34"/>
      <c r="C40" s="123"/>
      <c r="D40" s="819"/>
      <c r="E40" s="819"/>
      <c r="F40" s="820"/>
      <c r="G40" s="754"/>
      <c r="H40" s="754"/>
      <c r="I40" s="754"/>
      <c r="J40" s="754"/>
      <c r="K40" s="4"/>
    </row>
    <row r="41" spans="1:11" ht="70.5" customHeight="1">
      <c r="A41" s="141"/>
      <c r="B41" s="141"/>
      <c r="C41" s="296"/>
      <c r="D41" s="1031" t="s">
        <v>953</v>
      </c>
      <c r="E41" s="1032"/>
      <c r="F41" s="834" t="s">
        <v>954</v>
      </c>
      <c r="G41" s="1033" t="s">
        <v>3757</v>
      </c>
      <c r="H41" s="1034"/>
      <c r="I41" s="1034"/>
      <c r="J41" s="1035"/>
      <c r="K41" s="4"/>
    </row>
    <row r="42" spans="1:10" ht="70.5" customHeight="1">
      <c r="A42" s="143" t="s">
        <v>4317</v>
      </c>
      <c r="B42" s="143"/>
      <c r="C42" s="297"/>
      <c r="D42" s="835" t="s">
        <v>955</v>
      </c>
      <c r="E42" s="835" t="s">
        <v>956</v>
      </c>
      <c r="F42" s="835" t="s">
        <v>1000</v>
      </c>
      <c r="G42" s="821" t="s">
        <v>11</v>
      </c>
      <c r="H42" s="821" t="s">
        <v>12</v>
      </c>
      <c r="I42" s="821" t="s">
        <v>3635</v>
      </c>
      <c r="J42" s="821" t="s">
        <v>957</v>
      </c>
    </row>
    <row r="43" spans="1:10" ht="14.25">
      <c r="A43" s="61" t="s">
        <v>4318</v>
      </c>
      <c r="B43" s="72"/>
      <c r="C43" s="144">
        <v>22</v>
      </c>
      <c r="D43" s="833" t="s">
        <v>1418</v>
      </c>
      <c r="E43" s="833" t="s">
        <v>1062</v>
      </c>
      <c r="F43" s="833" t="s">
        <v>1520</v>
      </c>
      <c r="G43" s="635" t="s">
        <v>1571</v>
      </c>
      <c r="H43" s="635" t="s">
        <v>1583</v>
      </c>
      <c r="I43" s="635" t="s">
        <v>1593</v>
      </c>
      <c r="J43" s="644" t="s">
        <v>1602</v>
      </c>
    </row>
    <row r="44" spans="1:10" ht="14.25">
      <c r="A44" s="61" t="s">
        <v>1998</v>
      </c>
      <c r="B44" s="72"/>
      <c r="C44" s="144">
        <v>23</v>
      </c>
      <c r="D44" s="833" t="s">
        <v>1419</v>
      </c>
      <c r="E44" s="833" t="s">
        <v>958</v>
      </c>
      <c r="F44" s="833" t="s">
        <v>1521</v>
      </c>
      <c r="G44" s="635" t="s">
        <v>1572</v>
      </c>
      <c r="H44" s="635" t="s">
        <v>1584</v>
      </c>
      <c r="I44" s="635" t="s">
        <v>1594</v>
      </c>
      <c r="J44" s="635" t="s">
        <v>1603</v>
      </c>
    </row>
    <row r="45" spans="1:10" ht="15" customHeight="1">
      <c r="A45" s="61" t="s">
        <v>4319</v>
      </c>
      <c r="B45" s="72"/>
      <c r="C45" s="144">
        <v>24</v>
      </c>
      <c r="D45" s="833" t="s">
        <v>1433</v>
      </c>
      <c r="E45" s="833" t="s">
        <v>1456</v>
      </c>
      <c r="F45" s="833" t="s">
        <v>1522</v>
      </c>
      <c r="G45" s="635" t="s">
        <v>1573</v>
      </c>
      <c r="H45" s="635" t="s">
        <v>1585</v>
      </c>
      <c r="I45" s="635" t="s">
        <v>1595</v>
      </c>
      <c r="J45" s="635" t="s">
        <v>1604</v>
      </c>
    </row>
    <row r="46" spans="1:10" ht="14.25">
      <c r="A46" s="61" t="s">
        <v>4476</v>
      </c>
      <c r="B46" s="72"/>
      <c r="C46" s="144">
        <v>25</v>
      </c>
      <c r="D46" s="833" t="s">
        <v>1420</v>
      </c>
      <c r="E46" s="833" t="s">
        <v>1118</v>
      </c>
      <c r="F46" s="833" t="s">
        <v>1304</v>
      </c>
      <c r="G46" s="635" t="s">
        <v>1305</v>
      </c>
      <c r="H46" s="635" t="s">
        <v>1306</v>
      </c>
      <c r="I46" s="635" t="s">
        <v>1307</v>
      </c>
      <c r="J46" s="635" t="s">
        <v>1308</v>
      </c>
    </row>
    <row r="47" spans="1:11" ht="14.25">
      <c r="A47" s="72"/>
      <c r="B47" s="72"/>
      <c r="C47" s="144"/>
      <c r="D47" s="683"/>
      <c r="E47" s="683"/>
      <c r="F47" s="683"/>
      <c r="G47" s="683"/>
      <c r="H47" s="683"/>
      <c r="I47" s="683" t="s">
        <v>3756</v>
      </c>
      <c r="J47" s="785" t="s">
        <v>408</v>
      </c>
      <c r="K47" s="4"/>
    </row>
    <row r="48" spans="1:10" ht="14.25">
      <c r="A48" s="481" t="s">
        <v>959</v>
      </c>
      <c r="B48" s="72"/>
      <c r="C48" s="144">
        <v>26</v>
      </c>
      <c r="D48" s="833" t="s">
        <v>1421</v>
      </c>
      <c r="E48" s="683"/>
      <c r="F48" s="683"/>
      <c r="G48" s="683"/>
      <c r="H48" s="683"/>
      <c r="I48" s="683"/>
      <c r="J48" s="683"/>
    </row>
    <row r="49" spans="1:10" ht="14.25">
      <c r="A49" s="72"/>
      <c r="B49" s="72"/>
      <c r="C49" s="144"/>
      <c r="D49" s="639"/>
      <c r="E49" s="822"/>
      <c r="F49" s="822"/>
      <c r="G49" s="822"/>
      <c r="H49" s="822"/>
      <c r="I49" s="822"/>
      <c r="J49" s="822"/>
    </row>
    <row r="50" spans="1:10" ht="28.5">
      <c r="A50" s="150" t="s">
        <v>4477</v>
      </c>
      <c r="B50" s="18"/>
      <c r="C50" s="144">
        <v>27</v>
      </c>
      <c r="D50" s="635" t="s">
        <v>1422</v>
      </c>
      <c r="E50" s="822"/>
      <c r="F50" s="822"/>
      <c r="G50" s="822"/>
      <c r="H50" s="822"/>
      <c r="I50" s="822"/>
      <c r="J50" s="822"/>
    </row>
    <row r="51" spans="1:10" ht="14.25">
      <c r="A51" s="72"/>
      <c r="B51" s="72"/>
      <c r="C51" s="144"/>
      <c r="D51" s="822"/>
      <c r="E51" s="822"/>
      <c r="F51" s="822"/>
      <c r="G51" s="822"/>
      <c r="H51" s="822"/>
      <c r="I51" s="822"/>
      <c r="J51" s="822"/>
    </row>
    <row r="52" spans="1:10" ht="35.25" customHeight="1">
      <c r="A52" s="141"/>
      <c r="B52" s="141"/>
      <c r="C52" s="296"/>
      <c r="D52" s="1028" t="s">
        <v>4480</v>
      </c>
      <c r="E52" s="1029"/>
      <c r="F52" s="1028" t="s">
        <v>4481</v>
      </c>
      <c r="G52" s="1030"/>
      <c r="H52" s="1029"/>
      <c r="I52" s="642"/>
      <c r="J52" s="642"/>
    </row>
    <row r="53" spans="1:10" ht="99.75">
      <c r="A53" s="72"/>
      <c r="B53" s="72"/>
      <c r="C53" s="144"/>
      <c r="D53" s="779" t="s">
        <v>1885</v>
      </c>
      <c r="E53" s="779" t="s">
        <v>1886</v>
      </c>
      <c r="F53" s="779" t="s">
        <v>1885</v>
      </c>
      <c r="G53" s="779" t="s">
        <v>4455</v>
      </c>
      <c r="H53" s="779" t="s">
        <v>1962</v>
      </c>
      <c r="I53" s="642"/>
      <c r="J53" s="642"/>
    </row>
    <row r="54" spans="4:10" ht="14.25">
      <c r="D54" s="822"/>
      <c r="E54" s="822"/>
      <c r="F54" s="822"/>
      <c r="G54" s="823"/>
      <c r="H54" s="824"/>
      <c r="I54" s="642"/>
      <c r="J54" s="642"/>
    </row>
    <row r="55" spans="1:11" ht="28.5">
      <c r="A55" s="18" t="s">
        <v>4478</v>
      </c>
      <c r="B55" s="18"/>
      <c r="C55" s="144">
        <v>28</v>
      </c>
      <c r="D55" s="747" t="s">
        <v>1423</v>
      </c>
      <c r="E55" s="747" t="s">
        <v>1459</v>
      </c>
      <c r="F55" s="747" t="s">
        <v>1316</v>
      </c>
      <c r="G55" s="747" t="s">
        <v>1044</v>
      </c>
      <c r="H55" s="785" t="s">
        <v>2267</v>
      </c>
      <c r="I55" s="642"/>
      <c r="J55" s="642"/>
      <c r="K55" s="131"/>
    </row>
    <row r="56" spans="1:11" ht="14.25">
      <c r="A56" s="13"/>
      <c r="B56" s="13"/>
      <c r="C56" s="66"/>
      <c r="D56" s="639"/>
      <c r="E56" s="639"/>
      <c r="F56" s="639"/>
      <c r="G56" s="639"/>
      <c r="H56" s="639"/>
      <c r="I56" s="642"/>
      <c r="J56" s="642"/>
      <c r="K56" s="131"/>
    </row>
    <row r="57" spans="1:10" ht="28.5">
      <c r="A57" s="61" t="s">
        <v>4479</v>
      </c>
      <c r="B57" s="72"/>
      <c r="C57" s="144">
        <v>29</v>
      </c>
      <c r="D57" s="825"/>
      <c r="E57" s="639"/>
      <c r="F57" s="639"/>
      <c r="G57" s="639"/>
      <c r="H57" s="747" t="s">
        <v>1321</v>
      </c>
      <c r="I57" s="642"/>
      <c r="J57" s="642"/>
    </row>
    <row r="58" spans="1:10" ht="14.25">
      <c r="A58" s="13"/>
      <c r="B58" s="13"/>
      <c r="C58" s="66"/>
      <c r="D58" s="826"/>
      <c r="E58" s="639"/>
      <c r="F58" s="639"/>
      <c r="G58" s="639"/>
      <c r="H58" s="639"/>
      <c r="I58" s="642"/>
      <c r="J58" s="642"/>
    </row>
    <row r="59" spans="1:10" ht="14.25">
      <c r="A59" s="18" t="s">
        <v>4483</v>
      </c>
      <c r="B59" s="18"/>
      <c r="C59" s="144">
        <v>30</v>
      </c>
      <c r="D59" s="827"/>
      <c r="E59" s="639"/>
      <c r="F59" s="639"/>
      <c r="G59" s="639"/>
      <c r="H59" s="747" t="s">
        <v>1325</v>
      </c>
      <c r="I59" s="642"/>
      <c r="J59" s="642"/>
    </row>
    <row r="60" spans="1:10" ht="20.25" customHeight="1">
      <c r="A60" s="18"/>
      <c r="B60" s="18"/>
      <c r="C60" s="144"/>
      <c r="D60" s="828"/>
      <c r="E60" s="822"/>
      <c r="F60" s="822"/>
      <c r="G60" s="822"/>
      <c r="H60" s="829"/>
      <c r="I60" s="822"/>
      <c r="J60" s="830"/>
    </row>
    <row r="61" spans="1:10" ht="14.25">
      <c r="A61" s="13"/>
      <c r="B61" s="13"/>
      <c r="C61" s="66"/>
      <c r="D61" s="637"/>
      <c r="E61" s="637"/>
      <c r="F61" s="822"/>
      <c r="G61" s="822"/>
      <c r="H61" s="830"/>
      <c r="I61" s="822"/>
      <c r="J61" s="822"/>
    </row>
    <row r="62" spans="1:10" ht="14.25">
      <c r="A62" s="18" t="s">
        <v>1943</v>
      </c>
      <c r="B62" s="18"/>
      <c r="C62" s="144"/>
      <c r="D62" s="637"/>
      <c r="E62" s="822"/>
      <c r="F62" s="822"/>
      <c r="G62" s="669"/>
      <c r="H62" s="637"/>
      <c r="I62" s="822"/>
      <c r="J62" s="822"/>
    </row>
    <row r="63" spans="1:10" ht="142.5">
      <c r="A63" s="72"/>
      <c r="B63" s="72"/>
      <c r="C63" s="144"/>
      <c r="D63" s="831" t="s">
        <v>3654</v>
      </c>
      <c r="E63" s="831" t="s">
        <v>1910</v>
      </c>
      <c r="F63" s="822"/>
      <c r="G63" s="669"/>
      <c r="H63" s="637"/>
      <c r="I63" s="822"/>
      <c r="J63" s="822"/>
    </row>
    <row r="64" spans="1:10" ht="15" customHeight="1">
      <c r="A64" s="72" t="s">
        <v>4176</v>
      </c>
      <c r="B64" s="72"/>
      <c r="C64" s="144">
        <v>31</v>
      </c>
      <c r="D64" s="747" t="s">
        <v>1327</v>
      </c>
      <c r="E64" s="747" t="s">
        <v>1435</v>
      </c>
      <c r="F64" s="822"/>
      <c r="G64" s="669"/>
      <c r="H64" s="637"/>
      <c r="I64" s="822"/>
      <c r="J64" s="637"/>
    </row>
    <row r="65" spans="1:10" ht="14.25">
      <c r="A65" s="72" t="s">
        <v>4484</v>
      </c>
      <c r="B65" s="72"/>
      <c r="C65" s="144">
        <v>32</v>
      </c>
      <c r="D65" s="747" t="s">
        <v>1342</v>
      </c>
      <c r="E65" s="747" t="s">
        <v>1425</v>
      </c>
      <c r="F65" s="822"/>
      <c r="G65" s="669"/>
      <c r="H65" s="637"/>
      <c r="I65" s="822"/>
      <c r="J65" s="637"/>
    </row>
    <row r="66" spans="1:10" ht="18" customHeight="1">
      <c r="A66" s="72" t="s">
        <v>1945</v>
      </c>
      <c r="B66" s="72"/>
      <c r="C66" s="144">
        <v>33</v>
      </c>
      <c r="D66" s="747" t="s">
        <v>1346</v>
      </c>
      <c r="E66" s="747" t="s">
        <v>1426</v>
      </c>
      <c r="F66" s="822"/>
      <c r="G66" s="669"/>
      <c r="H66" s="637"/>
      <c r="I66" s="822"/>
      <c r="J66" s="637"/>
    </row>
    <row r="67" spans="1:10" ht="14.25">
      <c r="A67" s="13"/>
      <c r="B67" s="13"/>
      <c r="C67" s="66"/>
      <c r="D67" s="832"/>
      <c r="E67" s="637"/>
      <c r="F67" s="822"/>
      <c r="G67" s="669"/>
      <c r="H67" s="637"/>
      <c r="I67" s="822"/>
      <c r="J67" s="637"/>
    </row>
    <row r="68" spans="1:10" ht="14.25">
      <c r="A68" s="72" t="s">
        <v>1944</v>
      </c>
      <c r="B68" s="72"/>
      <c r="C68" s="144">
        <v>34</v>
      </c>
      <c r="D68" s="747" t="s">
        <v>1352</v>
      </c>
      <c r="E68" s="747" t="s">
        <v>1427</v>
      </c>
      <c r="F68" s="642"/>
      <c r="G68" s="669"/>
      <c r="H68" s="637"/>
      <c r="I68" s="822"/>
      <c r="J68" s="637"/>
    </row>
    <row r="69" spans="1:10" ht="14.25">
      <c r="A69" s="13"/>
      <c r="B69" s="13"/>
      <c r="C69" s="66"/>
      <c r="D69" s="832"/>
      <c r="E69" s="638"/>
      <c r="F69" s="642"/>
      <c r="G69" s="669"/>
      <c r="H69" s="637"/>
      <c r="I69" s="822"/>
      <c r="J69" s="637"/>
    </row>
    <row r="70" spans="1:10" ht="28.5">
      <c r="A70" s="112" t="s">
        <v>1946</v>
      </c>
      <c r="B70" s="51"/>
      <c r="C70" s="66">
        <v>35</v>
      </c>
      <c r="D70" s="747" t="s">
        <v>1354</v>
      </c>
      <c r="E70" s="635" t="s">
        <v>1428</v>
      </c>
      <c r="F70" s="822"/>
      <c r="G70" s="669"/>
      <c r="H70" s="637"/>
      <c r="I70" s="822"/>
      <c r="J70" s="637"/>
    </row>
    <row r="71" spans="1:10" ht="14.25">
      <c r="A71" s="13"/>
      <c r="B71" s="13"/>
      <c r="C71" s="66"/>
      <c r="D71" s="639"/>
      <c r="E71" s="638"/>
      <c r="F71" s="643"/>
      <c r="G71" s="669"/>
      <c r="H71" s="637"/>
      <c r="I71" s="822"/>
      <c r="J71" s="637"/>
    </row>
    <row r="72" spans="1:10" ht="42.75">
      <c r="A72" s="13" t="s">
        <v>1947</v>
      </c>
      <c r="B72" s="13"/>
      <c r="C72" s="66">
        <v>36</v>
      </c>
      <c r="D72" s="785" t="s">
        <v>409</v>
      </c>
      <c r="E72" s="785" t="s">
        <v>410</v>
      </c>
      <c r="F72" s="643"/>
      <c r="G72" s="669"/>
      <c r="H72" s="637"/>
      <c r="I72" s="822"/>
      <c r="J72" s="637"/>
    </row>
    <row r="73" spans="1:10" ht="14.25">
      <c r="A73" s="13"/>
      <c r="B73" s="13"/>
      <c r="C73" s="66"/>
      <c r="D73" s="639"/>
      <c r="E73" s="637"/>
      <c r="F73" s="643"/>
      <c r="G73" s="669"/>
      <c r="H73" s="637"/>
      <c r="I73" s="822"/>
      <c r="J73" s="637"/>
    </row>
    <row r="74" spans="1:10" ht="28.5">
      <c r="A74" s="112" t="s">
        <v>3655</v>
      </c>
      <c r="B74" s="112"/>
      <c r="C74" s="298">
        <v>37</v>
      </c>
      <c r="D74" s="635" t="s">
        <v>1371</v>
      </c>
      <c r="E74" s="635" t="s">
        <v>1438</v>
      </c>
      <c r="F74" s="643"/>
      <c r="G74" s="669"/>
      <c r="H74" s="637"/>
      <c r="I74" s="822"/>
      <c r="J74" s="643"/>
    </row>
    <row r="75" spans="1:10" ht="14.25">
      <c r="A75" s="13"/>
      <c r="B75" s="13"/>
      <c r="C75" s="66"/>
      <c r="D75" s="50"/>
      <c r="E75" s="71"/>
      <c r="F75" s="70"/>
      <c r="G75" s="18"/>
      <c r="H75" s="13"/>
      <c r="I75" s="72"/>
      <c r="J75" s="70"/>
    </row>
    <row r="76" spans="1:10" ht="14.25">
      <c r="A76" s="13"/>
      <c r="B76" s="13"/>
      <c r="C76" s="66"/>
      <c r="D76" s="50"/>
      <c r="E76" s="71"/>
      <c r="F76" s="70"/>
      <c r="G76" s="18"/>
      <c r="H76" s="13"/>
      <c r="I76" s="72"/>
      <c r="J76" s="70"/>
    </row>
    <row r="77" spans="1:10" ht="14.25">
      <c r="A77" s="4"/>
      <c r="B77" s="4"/>
      <c r="C77" s="278"/>
      <c r="D77" s="4"/>
      <c r="G77" s="18"/>
      <c r="H77" s="13"/>
      <c r="I77" s="72"/>
      <c r="J77" s="70"/>
    </row>
    <row r="78" spans="1:10" ht="14.25">
      <c r="A78" s="4"/>
      <c r="B78" s="4"/>
      <c r="C78" s="278"/>
      <c r="D78" s="4"/>
      <c r="G78" s="18"/>
      <c r="H78" s="13"/>
      <c r="I78" s="72"/>
      <c r="J78" s="52"/>
    </row>
    <row r="79" spans="1:10" ht="14.25">
      <c r="A79" s="4"/>
      <c r="B79" s="4"/>
      <c r="C79" s="278"/>
      <c r="D79" s="4"/>
      <c r="G79" s="18"/>
      <c r="H79" s="13"/>
      <c r="I79" s="72"/>
      <c r="J79" s="67"/>
    </row>
    <row r="80" spans="1:10" ht="14.25">
      <c r="A80" s="4"/>
      <c r="B80" s="4"/>
      <c r="C80" s="278"/>
      <c r="D80" s="4"/>
      <c r="G80" s="18"/>
      <c r="H80" s="13"/>
      <c r="I80" s="72"/>
      <c r="J80" s="67"/>
    </row>
    <row r="81" spans="7:10" ht="14.25">
      <c r="G81" s="18"/>
      <c r="H81" s="13"/>
      <c r="I81" s="72"/>
      <c r="J81" s="67"/>
    </row>
    <row r="82" spans="7:10" ht="14.25">
      <c r="G82" s="18"/>
      <c r="H82" s="13"/>
      <c r="I82" s="72"/>
      <c r="J82" s="67"/>
    </row>
    <row r="83" ht="14.25">
      <c r="J83" s="70"/>
    </row>
    <row r="84" ht="14.25">
      <c r="J84" s="70"/>
    </row>
    <row r="85" ht="14.25">
      <c r="J85" s="70"/>
    </row>
    <row r="86" ht="14.25">
      <c r="J86" s="70"/>
    </row>
    <row r="87" ht="14.25">
      <c r="J87" s="70"/>
    </row>
    <row r="88" ht="14.25">
      <c r="J88" s="70"/>
    </row>
    <row r="89" ht="14.25">
      <c r="J89" s="70"/>
    </row>
    <row r="90" ht="14.25">
      <c r="J90" s="70"/>
    </row>
    <row r="91" ht="14.25">
      <c r="J91" s="70"/>
    </row>
    <row r="92" ht="14.25">
      <c r="J92" s="70"/>
    </row>
    <row r="93" ht="14.25">
      <c r="J93" s="70"/>
    </row>
    <row r="94" ht="14.25">
      <c r="J94" s="70"/>
    </row>
    <row r="95" ht="14.25">
      <c r="J95" s="70"/>
    </row>
    <row r="96" ht="14.25">
      <c r="J96" s="70"/>
    </row>
    <row r="97" ht="14.25">
      <c r="J97" s="70"/>
    </row>
    <row r="98" ht="14.25">
      <c r="J98" s="70"/>
    </row>
    <row r="112" s="145" customFormat="1" ht="14.25">
      <c r="C112" s="299"/>
    </row>
    <row r="118" ht="12.75" customHeight="1"/>
    <row r="130" spans="12:13" ht="14.25">
      <c r="L130" s="29"/>
      <c r="M130" s="29"/>
    </row>
    <row r="147" spans="12:13" ht="14.25">
      <c r="L147" s="29"/>
      <c r="M147" s="29"/>
    </row>
  </sheetData>
  <sheetProtection password="DAB2" sheet="1"/>
  <mergeCells count="6">
    <mergeCell ref="D52:E52"/>
    <mergeCell ref="F52:H52"/>
    <mergeCell ref="D14:E14"/>
    <mergeCell ref="F14:J14"/>
    <mergeCell ref="D41:E41"/>
    <mergeCell ref="G41:J41"/>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53" r:id="rId1"/>
  <headerFooter>
    <oddFooter>&amp;C&amp;[211/&amp;[268</oddFooter>
  </headerFooter>
</worksheet>
</file>

<file path=xl/worksheets/sheet21.xml><?xml version="1.0" encoding="utf-8"?>
<worksheet xmlns="http://schemas.openxmlformats.org/spreadsheetml/2006/main" xmlns:r="http://schemas.openxmlformats.org/officeDocument/2006/relationships">
  <sheetPr>
    <tabColor rgb="FF00B0F0"/>
  </sheetPr>
  <dimension ref="A1:F75"/>
  <sheetViews>
    <sheetView zoomScale="70" zoomScaleNormal="70" zoomScalePageLayoutView="0" workbookViewId="0" topLeftCell="A56">
      <selection activeCell="C60" sqref="C60:C61"/>
    </sheetView>
  </sheetViews>
  <sheetFormatPr defaultColWidth="9.140625" defaultRowHeight="15"/>
  <cols>
    <col min="1" max="1" width="9.140625" style="4" customWidth="1"/>
    <col min="2" max="2" width="38.8515625" style="4" customWidth="1"/>
    <col min="3" max="3" width="88.28125" style="4" customWidth="1"/>
    <col min="4" max="4" width="9.140625" style="4" customWidth="1"/>
    <col min="5" max="5" width="68.8515625" style="4" customWidth="1"/>
    <col min="6" max="16384" width="9.140625" style="4" customWidth="1"/>
  </cols>
  <sheetData>
    <row r="1" spans="1:6" ht="15">
      <c r="A1" s="210"/>
      <c r="C1" s="193"/>
      <c r="D1" s="193"/>
      <c r="F1" s="193"/>
    </row>
    <row r="2" spans="1:3" ht="14.25">
      <c r="A2" s="192" t="s">
        <v>21</v>
      </c>
      <c r="B2" s="27"/>
      <c r="C2" s="27"/>
    </row>
    <row r="3" spans="1:3" ht="14.25">
      <c r="A3" s="12" t="s">
        <v>3624</v>
      </c>
      <c r="B3" s="27"/>
      <c r="C3" s="27"/>
    </row>
    <row r="4" spans="1:3" ht="14.25">
      <c r="A4" s="204"/>
      <c r="B4" s="25" t="s">
        <v>3414</v>
      </c>
      <c r="C4" s="25" t="s">
        <v>1414</v>
      </c>
    </row>
    <row r="5" spans="1:3" ht="28.5">
      <c r="A5" s="534"/>
      <c r="B5" s="23" t="s">
        <v>1802</v>
      </c>
      <c r="C5" s="23" t="s">
        <v>4465</v>
      </c>
    </row>
    <row r="6" spans="1:3" ht="17.25" customHeight="1">
      <c r="A6" s="21"/>
      <c r="B6" s="14" t="s">
        <v>4485</v>
      </c>
      <c r="C6" s="15"/>
    </row>
    <row r="7" spans="1:3" ht="35.25" customHeight="1">
      <c r="A7" s="188" t="s">
        <v>3625</v>
      </c>
      <c r="B7" s="188" t="s">
        <v>3603</v>
      </c>
      <c r="C7" s="188" t="s">
        <v>3594</v>
      </c>
    </row>
    <row r="8" spans="1:3" ht="35.25" customHeight="1">
      <c r="A8" s="188" t="s">
        <v>3592</v>
      </c>
      <c r="B8" s="188" t="s">
        <v>3602</v>
      </c>
      <c r="C8" s="188" t="s">
        <v>3596</v>
      </c>
    </row>
    <row r="9" spans="1:3" ht="43.5" customHeight="1">
      <c r="A9" s="188" t="s">
        <v>3626</v>
      </c>
      <c r="B9" s="188" t="s">
        <v>3771</v>
      </c>
      <c r="C9" s="188" t="s">
        <v>3638</v>
      </c>
    </row>
    <row r="10" spans="1:3" ht="17.25" customHeight="1">
      <c r="A10" s="1018" t="s">
        <v>3627</v>
      </c>
      <c r="B10" s="1018" t="s">
        <v>3604</v>
      </c>
      <c r="C10" s="982" t="s">
        <v>3606</v>
      </c>
    </row>
    <row r="11" spans="1:3" ht="43.5" customHeight="1">
      <c r="A11" s="1019"/>
      <c r="B11" s="1019"/>
      <c r="C11" s="950"/>
    </row>
    <row r="12" spans="1:3" ht="17.25" customHeight="1">
      <c r="A12" s="1017" t="s">
        <v>3628</v>
      </c>
      <c r="B12" s="1017" t="s">
        <v>1967</v>
      </c>
      <c r="C12" s="189" t="s">
        <v>3608</v>
      </c>
    </row>
    <row r="13" spans="1:3" ht="17.25" customHeight="1">
      <c r="A13" s="1017"/>
      <c r="B13" s="1017"/>
      <c r="C13" s="191" t="s">
        <v>1002</v>
      </c>
    </row>
    <row r="14" spans="1:3" ht="17.25" customHeight="1">
      <c r="A14" s="1017"/>
      <c r="B14" s="1017"/>
      <c r="C14" s="191" t="s">
        <v>1004</v>
      </c>
    </row>
    <row r="15" spans="1:3" ht="17.25" customHeight="1">
      <c r="A15" s="1017"/>
      <c r="B15" s="1017"/>
      <c r="C15" s="191" t="s">
        <v>1006</v>
      </c>
    </row>
    <row r="16" spans="1:3" ht="17.25" customHeight="1">
      <c r="A16" s="1017"/>
      <c r="B16" s="1017"/>
      <c r="C16" s="191" t="s">
        <v>1008</v>
      </c>
    </row>
    <row r="17" spans="1:3" ht="17.25" customHeight="1">
      <c r="A17" s="1017"/>
      <c r="B17" s="1017"/>
      <c r="C17" s="191" t="s">
        <v>1010</v>
      </c>
    </row>
    <row r="18" spans="1:3" ht="17.25" customHeight="1">
      <c r="A18" s="1017"/>
      <c r="B18" s="1017"/>
      <c r="C18" s="191" t="s">
        <v>2258</v>
      </c>
    </row>
    <row r="19" spans="1:3" ht="17.25" customHeight="1">
      <c r="A19" s="1017"/>
      <c r="B19" s="1017"/>
      <c r="C19" s="191" t="s">
        <v>2260</v>
      </c>
    </row>
    <row r="20" spans="1:3" ht="17.25" customHeight="1">
      <c r="A20" s="1017"/>
      <c r="B20" s="1017"/>
      <c r="C20" s="191" t="s">
        <v>2262</v>
      </c>
    </row>
    <row r="21" spans="1:3" ht="17.25" customHeight="1">
      <c r="A21" s="1017"/>
      <c r="B21" s="1017"/>
      <c r="C21" s="191"/>
    </row>
    <row r="22" spans="1:3" ht="17.25" customHeight="1">
      <c r="A22" s="1017"/>
      <c r="B22" s="1017"/>
      <c r="C22" s="191"/>
    </row>
    <row r="23" spans="1:3" ht="17.25" customHeight="1">
      <c r="A23" s="1017" t="s">
        <v>3609</v>
      </c>
      <c r="B23" s="999" t="s">
        <v>4593</v>
      </c>
      <c r="C23" s="982" t="s">
        <v>3611</v>
      </c>
    </row>
    <row r="24" spans="1:3" ht="46.5" customHeight="1">
      <c r="A24" s="1017"/>
      <c r="B24" s="999"/>
      <c r="C24" s="984"/>
    </row>
    <row r="25" spans="1:3" ht="53.25" customHeight="1">
      <c r="A25" s="1025" t="s">
        <v>3629</v>
      </c>
      <c r="B25" s="982" t="s">
        <v>3614</v>
      </c>
      <c r="C25" s="189" t="s">
        <v>3613</v>
      </c>
    </row>
    <row r="26" spans="1:3" ht="24" customHeight="1">
      <c r="A26" s="1026"/>
      <c r="B26" s="983"/>
      <c r="C26" s="191" t="s">
        <v>1003</v>
      </c>
    </row>
    <row r="27" spans="1:3" ht="23.25" customHeight="1">
      <c r="A27" s="1026"/>
      <c r="B27" s="983"/>
      <c r="C27" s="191" t="s">
        <v>3615</v>
      </c>
    </row>
    <row r="28" spans="1:3" ht="17.25" customHeight="1">
      <c r="A28" s="1026"/>
      <c r="B28" s="983"/>
      <c r="C28" s="191" t="s">
        <v>3616</v>
      </c>
    </row>
    <row r="29" spans="1:3" ht="12.75" customHeight="1">
      <c r="A29" s="1026"/>
      <c r="B29" s="983"/>
      <c r="C29" s="191" t="s">
        <v>960</v>
      </c>
    </row>
    <row r="30" spans="1:3" ht="14.25">
      <c r="A30" s="1026"/>
      <c r="B30" s="983"/>
      <c r="C30" s="191" t="s">
        <v>961</v>
      </c>
    </row>
    <row r="31" spans="1:3" ht="15" customHeight="1">
      <c r="A31" s="1026"/>
      <c r="B31" s="983"/>
      <c r="C31" s="191" t="s">
        <v>3617</v>
      </c>
    </row>
    <row r="32" spans="1:3" ht="18" customHeight="1">
      <c r="A32" s="1026"/>
      <c r="B32" s="983"/>
      <c r="C32" s="191" t="s">
        <v>3618</v>
      </c>
    </row>
    <row r="33" spans="1:3" ht="15.75" customHeight="1">
      <c r="A33" s="1026"/>
      <c r="B33" s="983"/>
      <c r="C33" s="191" t="s">
        <v>2263</v>
      </c>
    </row>
    <row r="34" spans="1:3" ht="14.25">
      <c r="A34" s="1027"/>
      <c r="B34" s="984"/>
      <c r="C34" s="190"/>
    </row>
    <row r="35" spans="1:3" ht="14.25">
      <c r="A35" s="1017" t="s">
        <v>3630</v>
      </c>
      <c r="B35" s="1017" t="s">
        <v>3621</v>
      </c>
      <c r="C35" s="191" t="s">
        <v>962</v>
      </c>
    </row>
    <row r="36" spans="1:3" ht="34.5" customHeight="1">
      <c r="A36" s="1017"/>
      <c r="B36" s="1017"/>
      <c r="C36" s="191" t="s">
        <v>3631</v>
      </c>
    </row>
    <row r="37" spans="1:3" ht="14.25">
      <c r="A37" s="22"/>
      <c r="B37" s="218" t="s">
        <v>4320</v>
      </c>
      <c r="C37" s="219"/>
    </row>
    <row r="38" spans="1:3" ht="14.25" customHeight="1">
      <c r="A38" s="21"/>
      <c r="B38" s="1038" t="s">
        <v>4486</v>
      </c>
      <c r="C38" s="1038"/>
    </row>
    <row r="39" spans="1:3" ht="43.5" customHeight="1">
      <c r="A39" s="1017" t="s">
        <v>3632</v>
      </c>
      <c r="B39" s="1017" t="s">
        <v>3758</v>
      </c>
      <c r="C39" s="982" t="s">
        <v>3759</v>
      </c>
    </row>
    <row r="40" spans="1:3" ht="37.5" customHeight="1">
      <c r="A40" s="1017"/>
      <c r="B40" s="1017"/>
      <c r="C40" s="984"/>
    </row>
    <row r="41" spans="1:3" ht="37.5" customHeight="1">
      <c r="A41" s="1017" t="s">
        <v>3633</v>
      </c>
      <c r="B41" s="1017" t="s">
        <v>3761</v>
      </c>
      <c r="C41" s="982" t="s">
        <v>3760</v>
      </c>
    </row>
    <row r="42" spans="1:3" ht="37.5" customHeight="1">
      <c r="A42" s="1017"/>
      <c r="B42" s="1017"/>
      <c r="C42" s="984"/>
    </row>
    <row r="43" spans="1:3" ht="30" customHeight="1">
      <c r="A43" s="1017" t="s">
        <v>3634</v>
      </c>
      <c r="B43" s="1017" t="s">
        <v>3635</v>
      </c>
      <c r="C43" s="1003" t="s">
        <v>3764</v>
      </c>
    </row>
    <row r="44" spans="1:3" ht="43.5" customHeight="1">
      <c r="A44" s="1017"/>
      <c r="B44" s="1017"/>
      <c r="C44" s="1005"/>
    </row>
    <row r="45" spans="1:3" ht="28.5">
      <c r="A45" s="1017" t="s">
        <v>3636</v>
      </c>
      <c r="B45" s="1017" t="s">
        <v>3762</v>
      </c>
      <c r="C45" s="189" t="s">
        <v>3765</v>
      </c>
    </row>
    <row r="46" spans="1:3" ht="14.25">
      <c r="A46" s="1017"/>
      <c r="B46" s="1017"/>
      <c r="C46" s="191"/>
    </row>
    <row r="47" spans="1:3" ht="18.75" customHeight="1">
      <c r="A47" s="1017"/>
      <c r="B47" s="1017"/>
      <c r="C47" s="190"/>
    </row>
    <row r="48" spans="1:3" ht="15" customHeight="1">
      <c r="A48" s="1017" t="s">
        <v>1242</v>
      </c>
      <c r="B48" s="1017" t="s">
        <v>3763</v>
      </c>
      <c r="C48" s="982" t="s">
        <v>408</v>
      </c>
    </row>
    <row r="49" spans="1:3" ht="18.75" customHeight="1">
      <c r="A49" s="1017"/>
      <c r="B49" s="1017"/>
      <c r="C49" s="984"/>
    </row>
    <row r="50" spans="1:3" ht="17.25" customHeight="1">
      <c r="A50" s="21"/>
      <c r="B50" s="1036" t="s">
        <v>4321</v>
      </c>
      <c r="C50" s="1036"/>
    </row>
    <row r="51" spans="1:3" ht="34.5" customHeight="1">
      <c r="A51" s="188" t="s">
        <v>1423</v>
      </c>
      <c r="B51" s="188" t="s">
        <v>3603</v>
      </c>
      <c r="C51" s="188" t="s">
        <v>4487</v>
      </c>
    </row>
    <row r="52" spans="1:3" ht="34.5" customHeight="1">
      <c r="A52" s="188" t="s">
        <v>1459</v>
      </c>
      <c r="B52" s="188" t="s">
        <v>3602</v>
      </c>
      <c r="C52" s="188" t="s">
        <v>4488</v>
      </c>
    </row>
    <row r="53" spans="1:3" ht="34.5" customHeight="1">
      <c r="A53" s="188" t="s">
        <v>1316</v>
      </c>
      <c r="B53" s="188" t="s">
        <v>3637</v>
      </c>
      <c r="C53" s="188" t="s">
        <v>4489</v>
      </c>
    </row>
    <row r="54" spans="1:3" ht="63" customHeight="1">
      <c r="A54" s="188" t="s">
        <v>1044</v>
      </c>
      <c r="B54" s="188" t="s">
        <v>3639</v>
      </c>
      <c r="C54" s="188" t="s">
        <v>4490</v>
      </c>
    </row>
    <row r="55" spans="1:3" ht="30" customHeight="1">
      <c r="A55" s="1017" t="s">
        <v>1318</v>
      </c>
      <c r="B55" s="1017" t="s">
        <v>3614</v>
      </c>
      <c r="C55" s="982" t="s">
        <v>2267</v>
      </c>
    </row>
    <row r="56" spans="1:3" ht="14.25">
      <c r="A56" s="1017"/>
      <c r="B56" s="1017"/>
      <c r="C56" s="983"/>
    </row>
    <row r="57" spans="1:3" ht="14.25">
      <c r="A57" s="1017"/>
      <c r="B57" s="1017"/>
      <c r="C57" s="983"/>
    </row>
    <row r="58" spans="1:3" ht="18.75" customHeight="1">
      <c r="A58" s="1017"/>
      <c r="B58" s="1017"/>
      <c r="C58" s="984"/>
    </row>
    <row r="59" spans="1:3" ht="18.75" customHeight="1">
      <c r="A59" s="188"/>
      <c r="B59" s="218" t="s">
        <v>4324</v>
      </c>
      <c r="C59" s="519"/>
    </row>
    <row r="60" spans="1:3" ht="15" customHeight="1">
      <c r="A60" s="1017" t="s">
        <v>1321</v>
      </c>
      <c r="B60" s="1017" t="s">
        <v>3640</v>
      </c>
      <c r="C60" s="1018" t="s">
        <v>4491</v>
      </c>
    </row>
    <row r="61" spans="1:3" ht="79.5" customHeight="1">
      <c r="A61" s="1017"/>
      <c r="B61" s="1017"/>
      <c r="C61" s="1019"/>
    </row>
    <row r="62" spans="1:3" ht="17.25" customHeight="1">
      <c r="A62" s="21"/>
      <c r="B62" s="22" t="s">
        <v>3641</v>
      </c>
      <c r="C62" s="21"/>
    </row>
    <row r="63" spans="1:3" ht="48.75" customHeight="1">
      <c r="A63" s="982" t="s">
        <v>3650</v>
      </c>
      <c r="B63" s="982" t="s">
        <v>1962</v>
      </c>
      <c r="C63" s="188" t="s">
        <v>3642</v>
      </c>
    </row>
    <row r="64" spans="1:3" ht="33.75" customHeight="1">
      <c r="A64" s="983"/>
      <c r="B64" s="983"/>
      <c r="C64" s="188" t="s">
        <v>3644</v>
      </c>
    </row>
    <row r="65" spans="1:3" ht="34.5" customHeight="1">
      <c r="A65" s="983"/>
      <c r="B65" s="983"/>
      <c r="C65" s="188" t="s">
        <v>3643</v>
      </c>
    </row>
    <row r="66" spans="1:3" ht="18.75" customHeight="1">
      <c r="A66" s="983"/>
      <c r="B66" s="983"/>
      <c r="C66" s="982" t="s">
        <v>410</v>
      </c>
    </row>
    <row r="67" spans="1:3" ht="0.75" customHeight="1">
      <c r="A67" s="984"/>
      <c r="B67" s="984"/>
      <c r="C67" s="984"/>
    </row>
    <row r="68" spans="1:3" ht="23.25" customHeight="1">
      <c r="A68" s="982" t="s">
        <v>3649</v>
      </c>
      <c r="B68" s="982" t="s">
        <v>3646</v>
      </c>
      <c r="C68" s="982" t="s">
        <v>3647</v>
      </c>
    </row>
    <row r="69" spans="1:3" ht="78" customHeight="1" hidden="1">
      <c r="A69" s="983"/>
      <c r="B69" s="983"/>
      <c r="C69" s="983"/>
    </row>
    <row r="70" spans="1:3" ht="78" customHeight="1" hidden="1">
      <c r="A70" s="983"/>
      <c r="B70" s="983"/>
      <c r="C70" s="983"/>
    </row>
    <row r="71" spans="1:3" ht="78" customHeight="1" hidden="1">
      <c r="A71" s="983"/>
      <c r="B71" s="983"/>
      <c r="C71" s="983"/>
    </row>
    <row r="72" spans="1:3" ht="33" customHeight="1">
      <c r="A72" s="984"/>
      <c r="B72" s="984"/>
      <c r="C72" s="984"/>
    </row>
    <row r="73" spans="1:3" ht="18" customHeight="1">
      <c r="A73" s="423"/>
      <c r="B73" s="1036" t="s">
        <v>3653</v>
      </c>
      <c r="C73" s="1037"/>
    </row>
    <row r="74" spans="1:3" ht="57.75" customHeight="1">
      <c r="A74" s="188" t="s">
        <v>1438</v>
      </c>
      <c r="B74" s="188" t="s">
        <v>3652</v>
      </c>
      <c r="C74" s="188" t="s">
        <v>3645</v>
      </c>
    </row>
    <row r="75" spans="1:3" ht="51" customHeight="1">
      <c r="A75" s="188" t="s">
        <v>1371</v>
      </c>
      <c r="B75" s="188" t="s">
        <v>3651</v>
      </c>
      <c r="C75" s="188" t="s">
        <v>3648</v>
      </c>
    </row>
  </sheetData>
  <sheetProtection/>
  <mergeCells count="41">
    <mergeCell ref="B73:C73"/>
    <mergeCell ref="B50:C50"/>
    <mergeCell ref="B38:C38"/>
    <mergeCell ref="C39:C40"/>
    <mergeCell ref="C41:C42"/>
    <mergeCell ref="C43:C44"/>
    <mergeCell ref="C48:C49"/>
    <mergeCell ref="C60:C61"/>
    <mergeCell ref="C55:C58"/>
    <mergeCell ref="B63:B67"/>
    <mergeCell ref="C10:C11"/>
    <mergeCell ref="A12:A22"/>
    <mergeCell ref="B12:B22"/>
    <mergeCell ref="A23:A24"/>
    <mergeCell ref="B23:B24"/>
    <mergeCell ref="C23:C24"/>
    <mergeCell ref="A10:A11"/>
    <mergeCell ref="B10:B11"/>
    <mergeCell ref="A43:A44"/>
    <mergeCell ref="B43:B44"/>
    <mergeCell ref="A41:A42"/>
    <mergeCell ref="B41:B42"/>
    <mergeCell ref="A35:A36"/>
    <mergeCell ref="B35:B36"/>
    <mergeCell ref="A25:A34"/>
    <mergeCell ref="B25:B34"/>
    <mergeCell ref="A55:A58"/>
    <mergeCell ref="B55:B58"/>
    <mergeCell ref="A60:A61"/>
    <mergeCell ref="B60:B61"/>
    <mergeCell ref="A48:A49"/>
    <mergeCell ref="B48:B49"/>
    <mergeCell ref="A39:A40"/>
    <mergeCell ref="B39:B40"/>
    <mergeCell ref="A63:A67"/>
    <mergeCell ref="C68:C72"/>
    <mergeCell ref="B68:B72"/>
    <mergeCell ref="A68:A72"/>
    <mergeCell ref="A45:A47"/>
    <mergeCell ref="B45:B47"/>
    <mergeCell ref="C66:C67"/>
  </mergeCells>
  <printOptions/>
  <pageMargins left="0.7086614173228347" right="0.7086614173228347" top="0.7480314960629921" bottom="0.7480314960629921" header="0.31496062992125984" footer="0.31496062992125984"/>
  <pageSetup fitToHeight="10" horizontalDpi="600" verticalDpi="600" orientation="portrait" paperSize="9" scale="59" r:id="rId1"/>
  <headerFooter differentFirst="1">
    <firstFooter>&amp;C&amp;[129/&amp;[268</firstFooter>
  </headerFooter>
  <rowBreaks count="1" manualBreakCount="1">
    <brk id="64" max="2" man="1"/>
  </rowBreaks>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K55"/>
  <sheetViews>
    <sheetView showGridLines="0" zoomScalePageLayoutView="0" workbookViewId="0" topLeftCell="A1">
      <selection activeCell="A1" sqref="A1"/>
    </sheetView>
  </sheetViews>
  <sheetFormatPr defaultColWidth="9.140625" defaultRowHeight="15"/>
  <cols>
    <col min="1" max="1" width="9.140625" style="28" customWidth="1"/>
    <col min="2" max="2" width="60.57421875" style="28" customWidth="1"/>
    <col min="3" max="3" width="10.140625" style="288" customWidth="1"/>
    <col min="4" max="8" width="15.421875" style="28" customWidth="1"/>
    <col min="9" max="9" width="16.00390625" style="28" customWidth="1"/>
    <col min="10" max="10" width="15.421875" style="28" customWidth="1"/>
    <col min="11" max="224" width="9.140625" style="28" customWidth="1"/>
    <col min="225" max="225" width="46.57421875" style="28" customWidth="1"/>
    <col min="226" max="226" width="14.421875" style="28" customWidth="1"/>
    <col min="227" max="227" width="16.8515625" style="28" customWidth="1"/>
    <col min="228" max="228" width="17.00390625" style="28" customWidth="1"/>
    <col min="229" max="229" width="15.7109375" style="28" customWidth="1"/>
    <col min="230" max="230" width="14.7109375" style="28" customWidth="1"/>
    <col min="231" max="231" width="17.57421875" style="28" customWidth="1"/>
    <col min="232" max="232" width="31.421875" style="28" customWidth="1"/>
    <col min="233" max="16384" width="9.140625" style="28" customWidth="1"/>
  </cols>
  <sheetData>
    <row r="1" ht="15">
      <c r="A1" s="224"/>
    </row>
    <row r="2" spans="1:10" ht="24" customHeight="1">
      <c r="A2" s="18" t="s">
        <v>36</v>
      </c>
      <c r="B2" s="146"/>
      <c r="C2" s="303"/>
      <c r="D2" s="146"/>
      <c r="E2" s="146"/>
      <c r="F2" s="144"/>
      <c r="G2" s="70"/>
      <c r="H2" s="146"/>
      <c r="I2" s="146"/>
      <c r="J2" s="70"/>
    </row>
    <row r="3" spans="1:11" ht="14.25">
      <c r="A3" s="18" t="s">
        <v>1948</v>
      </c>
      <c r="B3" s="50"/>
      <c r="C3" s="144"/>
      <c r="D3" s="50"/>
      <c r="E3" s="50"/>
      <c r="F3" s="144"/>
      <c r="G3" s="70"/>
      <c r="H3" s="146"/>
      <c r="I3" s="146"/>
      <c r="J3" s="50"/>
      <c r="K3" s="4"/>
    </row>
    <row r="4" spans="1:11" ht="14.25">
      <c r="A4" s="18"/>
      <c r="B4" s="50"/>
      <c r="C4" s="144"/>
      <c r="D4" s="50"/>
      <c r="E4" s="50"/>
      <c r="F4" s="76"/>
      <c r="G4" s="76"/>
      <c r="H4" s="76"/>
      <c r="I4" s="76"/>
      <c r="J4" s="50"/>
      <c r="K4" s="4"/>
    </row>
    <row r="5" spans="1:11" ht="15">
      <c r="A5" s="273" t="s">
        <v>411</v>
      </c>
      <c r="B5" s="285"/>
      <c r="C5" s="290">
        <v>1</v>
      </c>
      <c r="D5" s="275" t="s">
        <v>1129</v>
      </c>
      <c r="E5" s="50"/>
      <c r="F5" s="228"/>
      <c r="G5" s="229" t="s">
        <v>1649</v>
      </c>
      <c r="H5" s="76"/>
      <c r="I5" s="76"/>
      <c r="J5" s="50"/>
      <c r="K5" s="4"/>
    </row>
    <row r="6" spans="1:11" ht="15">
      <c r="A6" s="300" t="s">
        <v>1131</v>
      </c>
      <c r="B6" s="301"/>
      <c r="C6" s="304">
        <v>2</v>
      </c>
      <c r="D6" s="302" t="s">
        <v>1431</v>
      </c>
      <c r="E6" s="56"/>
      <c r="F6" s="230"/>
      <c r="G6" s="227" t="s">
        <v>1650</v>
      </c>
      <c r="H6" s="56"/>
      <c r="I6" s="56"/>
      <c r="J6" s="116"/>
      <c r="K6" s="4"/>
    </row>
    <row r="7" spans="1:11" ht="15">
      <c r="A7" s="147" t="s">
        <v>1416</v>
      </c>
      <c r="B7" s="148"/>
      <c r="C7" s="305">
        <v>3</v>
      </c>
      <c r="D7" s="149" t="s">
        <v>1441</v>
      </c>
      <c r="E7" s="56"/>
      <c r="F7" s="913"/>
      <c r="G7" s="914" t="s">
        <v>4416</v>
      </c>
      <c r="H7" s="56"/>
      <c r="I7" s="56"/>
      <c r="J7" s="116"/>
      <c r="K7" s="4"/>
    </row>
    <row r="8" spans="5:11" ht="14.25">
      <c r="E8" s="72"/>
      <c r="F8" s="72"/>
      <c r="G8" s="72"/>
      <c r="H8" s="72"/>
      <c r="I8" s="72"/>
      <c r="J8" s="72"/>
      <c r="K8" s="4"/>
    </row>
    <row r="9" spans="1:11" ht="42.75">
      <c r="A9" s="140"/>
      <c r="B9" s="141" t="s">
        <v>1949</v>
      </c>
      <c r="C9" s="296"/>
      <c r="D9" s="1031" t="s">
        <v>953</v>
      </c>
      <c r="E9" s="1032"/>
      <c r="F9" s="834" t="s">
        <v>954</v>
      </c>
      <c r="G9" s="1033" t="s">
        <v>3767</v>
      </c>
      <c r="H9" s="1034"/>
      <c r="I9" s="1034"/>
      <c r="J9" s="1035"/>
      <c r="K9" s="4"/>
    </row>
    <row r="10" spans="1:11" ht="69.75" customHeight="1">
      <c r="A10" s="140"/>
      <c r="B10" s="143" t="s">
        <v>3766</v>
      </c>
      <c r="C10" s="297"/>
      <c r="D10" s="835" t="s">
        <v>412</v>
      </c>
      <c r="E10" s="835" t="s">
        <v>413</v>
      </c>
      <c r="F10" s="835" t="s">
        <v>414</v>
      </c>
      <c r="G10" s="821" t="s">
        <v>11</v>
      </c>
      <c r="H10" s="821" t="s">
        <v>12</v>
      </c>
      <c r="I10" s="821" t="s">
        <v>1950</v>
      </c>
      <c r="J10" s="821" t="s">
        <v>957</v>
      </c>
      <c r="K10" s="4"/>
    </row>
    <row r="11" spans="1:11" ht="14.25">
      <c r="A11" s="140"/>
      <c r="B11" s="72" t="s">
        <v>1951</v>
      </c>
      <c r="C11" s="144">
        <v>4</v>
      </c>
      <c r="D11" s="833" t="s">
        <v>1403</v>
      </c>
      <c r="E11" s="833" t="s">
        <v>1060</v>
      </c>
      <c r="F11" s="833" t="s">
        <v>1507</v>
      </c>
      <c r="G11" s="635" t="s">
        <v>1440</v>
      </c>
      <c r="H11" s="635" t="s">
        <v>1415</v>
      </c>
      <c r="I11" s="635" t="s">
        <v>1586</v>
      </c>
      <c r="J11" s="644" t="s">
        <v>1509</v>
      </c>
      <c r="K11" s="4"/>
    </row>
    <row r="12" spans="1:11" ht="14.25">
      <c r="A12" s="140"/>
      <c r="B12" s="72" t="s">
        <v>1952</v>
      </c>
      <c r="C12" s="144">
        <v>5</v>
      </c>
      <c r="D12" s="833" t="s">
        <v>1404</v>
      </c>
      <c r="E12" s="833" t="s">
        <v>1030</v>
      </c>
      <c r="F12" s="833" t="s">
        <v>1511</v>
      </c>
      <c r="G12" s="635" t="s">
        <v>1562</v>
      </c>
      <c r="H12" s="635" t="s">
        <v>1574</v>
      </c>
      <c r="I12" s="635" t="s">
        <v>1587</v>
      </c>
      <c r="J12" s="644" t="s">
        <v>1596</v>
      </c>
      <c r="K12" s="4"/>
    </row>
    <row r="13" spans="1:11" ht="14.25">
      <c r="A13" s="140"/>
      <c r="B13" s="72" t="s">
        <v>1953</v>
      </c>
      <c r="C13" s="144">
        <v>6</v>
      </c>
      <c r="D13" s="833" t="s">
        <v>1405</v>
      </c>
      <c r="E13" s="833" t="s">
        <v>986</v>
      </c>
      <c r="F13" s="833" t="s">
        <v>1512</v>
      </c>
      <c r="G13" s="635" t="s">
        <v>1563</v>
      </c>
      <c r="H13" s="635" t="s">
        <v>1575</v>
      </c>
      <c r="I13" s="635" t="s">
        <v>1270</v>
      </c>
      <c r="J13" s="644" t="s">
        <v>1271</v>
      </c>
      <c r="K13" s="4"/>
    </row>
    <row r="14" spans="1:11" ht="14.25">
      <c r="A14" s="140"/>
      <c r="B14" s="72" t="s">
        <v>1954</v>
      </c>
      <c r="C14" s="144">
        <v>7</v>
      </c>
      <c r="D14" s="833" t="s">
        <v>1406</v>
      </c>
      <c r="E14" s="833" t="s">
        <v>1033</v>
      </c>
      <c r="F14" s="833" t="s">
        <v>1513</v>
      </c>
      <c r="G14" s="635" t="s">
        <v>1564</v>
      </c>
      <c r="H14" s="635" t="s">
        <v>1576</v>
      </c>
      <c r="I14" s="635" t="s">
        <v>1588</v>
      </c>
      <c r="J14" s="644" t="s">
        <v>1597</v>
      </c>
      <c r="K14" s="4"/>
    </row>
    <row r="15" spans="1:11" ht="14.25">
      <c r="A15" s="140"/>
      <c r="B15" s="72" t="s">
        <v>1955</v>
      </c>
      <c r="C15" s="144">
        <v>8</v>
      </c>
      <c r="D15" s="833" t="s">
        <v>1407</v>
      </c>
      <c r="E15" s="833" t="s">
        <v>1508</v>
      </c>
      <c r="F15" s="833" t="s">
        <v>1514</v>
      </c>
      <c r="G15" s="635" t="s">
        <v>1565</v>
      </c>
      <c r="H15" s="635" t="s">
        <v>1577</v>
      </c>
      <c r="I15" s="635" t="s">
        <v>1273</v>
      </c>
      <c r="J15" s="644" t="s">
        <v>1274</v>
      </c>
      <c r="K15" s="4"/>
    </row>
    <row r="16" spans="1:11" ht="14.25">
      <c r="A16" s="65"/>
      <c r="B16" s="72" t="s">
        <v>1956</v>
      </c>
      <c r="C16" s="144">
        <v>9</v>
      </c>
      <c r="D16" s="833" t="s">
        <v>1408</v>
      </c>
      <c r="E16" s="833" t="s">
        <v>993</v>
      </c>
      <c r="F16" s="833" t="s">
        <v>1515</v>
      </c>
      <c r="G16" s="635" t="s">
        <v>1566</v>
      </c>
      <c r="H16" s="635" t="s">
        <v>1578</v>
      </c>
      <c r="I16" s="635" t="s">
        <v>1589</v>
      </c>
      <c r="J16" s="644" t="s">
        <v>1598</v>
      </c>
      <c r="K16" s="4"/>
    </row>
    <row r="17" spans="1:11" ht="14.25">
      <c r="A17" s="65"/>
      <c r="B17" s="72" t="s">
        <v>1957</v>
      </c>
      <c r="C17" s="144">
        <v>10</v>
      </c>
      <c r="D17" s="833" t="s">
        <v>1409</v>
      </c>
      <c r="E17" s="833" t="s">
        <v>1447</v>
      </c>
      <c r="F17" s="833" t="s">
        <v>1516</v>
      </c>
      <c r="G17" s="635" t="s">
        <v>1567</v>
      </c>
      <c r="H17" s="635" t="s">
        <v>1579</v>
      </c>
      <c r="I17" s="635" t="s">
        <v>1590</v>
      </c>
      <c r="J17" s="644" t="s">
        <v>1599</v>
      </c>
      <c r="K17" s="4"/>
    </row>
    <row r="18" spans="1:11" ht="14.25">
      <c r="A18" s="65"/>
      <c r="B18" s="72" t="s">
        <v>1262</v>
      </c>
      <c r="C18" s="144">
        <v>11</v>
      </c>
      <c r="D18" s="833" t="s">
        <v>1410</v>
      </c>
      <c r="E18" s="833" t="s">
        <v>1449</v>
      </c>
      <c r="F18" s="833" t="s">
        <v>1281</v>
      </c>
      <c r="G18" s="635" t="s">
        <v>1282</v>
      </c>
      <c r="H18" s="635" t="s">
        <v>1283</v>
      </c>
      <c r="I18" s="635" t="s">
        <v>1284</v>
      </c>
      <c r="J18" s="644" t="s">
        <v>1285</v>
      </c>
      <c r="K18" s="4"/>
    </row>
    <row r="19" spans="1:11" ht="14.25">
      <c r="A19" s="65"/>
      <c r="B19" s="72" t="s">
        <v>1958</v>
      </c>
      <c r="C19" s="144">
        <v>12</v>
      </c>
      <c r="D19" s="833" t="s">
        <v>1411</v>
      </c>
      <c r="E19" s="833" t="s">
        <v>996</v>
      </c>
      <c r="F19" s="833" t="s">
        <v>1517</v>
      </c>
      <c r="G19" s="635" t="s">
        <v>1568</v>
      </c>
      <c r="H19" s="635" t="s">
        <v>1580</v>
      </c>
      <c r="I19" s="635" t="s">
        <v>1591</v>
      </c>
      <c r="J19" s="644" t="s">
        <v>1600</v>
      </c>
      <c r="K19" s="4"/>
    </row>
    <row r="20" spans="1:11" ht="33" customHeight="1">
      <c r="A20" s="65"/>
      <c r="B20" s="61" t="s">
        <v>4322</v>
      </c>
      <c r="C20" s="306">
        <v>13</v>
      </c>
      <c r="D20" s="833" t="s">
        <v>1412</v>
      </c>
      <c r="E20" s="833" t="s">
        <v>1452</v>
      </c>
      <c r="F20" s="833" t="s">
        <v>1518</v>
      </c>
      <c r="G20" s="635" t="s">
        <v>1569</v>
      </c>
      <c r="H20" s="635" t="s">
        <v>1581</v>
      </c>
      <c r="I20" s="635" t="s">
        <v>1592</v>
      </c>
      <c r="J20" s="644" t="s">
        <v>1601</v>
      </c>
      <c r="K20" s="4"/>
    </row>
    <row r="21" spans="1:11" ht="30" customHeight="1">
      <c r="A21" s="65"/>
      <c r="B21" s="61" t="s">
        <v>4323</v>
      </c>
      <c r="C21" s="306">
        <v>14</v>
      </c>
      <c r="D21" s="833" t="s">
        <v>1417</v>
      </c>
      <c r="E21" s="833" t="s">
        <v>1113</v>
      </c>
      <c r="F21" s="833" t="s">
        <v>1519</v>
      </c>
      <c r="G21" s="635" t="s">
        <v>1570</v>
      </c>
      <c r="H21" s="635" t="s">
        <v>1582</v>
      </c>
      <c r="I21" s="635" t="s">
        <v>1289</v>
      </c>
      <c r="J21" s="644" t="s">
        <v>1290</v>
      </c>
      <c r="K21" s="4"/>
    </row>
    <row r="22" spans="1:11" ht="28.5" customHeight="1">
      <c r="A22" s="65"/>
      <c r="B22" s="61" t="s">
        <v>1959</v>
      </c>
      <c r="C22" s="306">
        <v>15</v>
      </c>
      <c r="D22" s="833" t="s">
        <v>1418</v>
      </c>
      <c r="E22" s="833" t="s">
        <v>1062</v>
      </c>
      <c r="F22" s="833" t="s">
        <v>1520</v>
      </c>
      <c r="G22" s="635" t="s">
        <v>1571</v>
      </c>
      <c r="H22" s="635" t="s">
        <v>1583</v>
      </c>
      <c r="I22" s="635" t="s">
        <v>1593</v>
      </c>
      <c r="J22" s="644" t="s">
        <v>1602</v>
      </c>
      <c r="K22" s="4"/>
    </row>
    <row r="23" spans="1:11" ht="15.75" customHeight="1">
      <c r="A23" s="65"/>
      <c r="B23" s="72"/>
      <c r="C23" s="144"/>
      <c r="D23" s="683"/>
      <c r="E23" s="683"/>
      <c r="F23" s="683"/>
      <c r="G23" s="683"/>
      <c r="H23" s="683"/>
      <c r="I23" s="837" t="s">
        <v>3756</v>
      </c>
      <c r="J23" s="785" t="s">
        <v>416</v>
      </c>
      <c r="K23" s="4"/>
    </row>
    <row r="24" spans="1:11" ht="14.25">
      <c r="A24" s="65"/>
      <c r="B24" s="481" t="s">
        <v>1960</v>
      </c>
      <c r="C24" s="144">
        <v>16</v>
      </c>
      <c r="D24" s="833" t="s">
        <v>1419</v>
      </c>
      <c r="E24" s="683"/>
      <c r="F24" s="683"/>
      <c r="G24" s="683"/>
      <c r="H24" s="683"/>
      <c r="I24" s="683"/>
      <c r="J24" s="683"/>
      <c r="K24" s="4"/>
    </row>
    <row r="25" spans="1:11" ht="14.25">
      <c r="A25" s="65"/>
      <c r="B25" s="72"/>
      <c r="C25" s="144"/>
      <c r="D25" s="639"/>
      <c r="E25" s="822"/>
      <c r="F25" s="822"/>
      <c r="G25" s="822"/>
      <c r="H25" s="822"/>
      <c r="I25" s="822"/>
      <c r="J25" s="822"/>
      <c r="K25" s="4"/>
    </row>
    <row r="26" spans="1:11" ht="28.5">
      <c r="A26" s="65"/>
      <c r="B26" s="150" t="s">
        <v>3770</v>
      </c>
      <c r="C26" s="306">
        <v>17</v>
      </c>
      <c r="D26" s="635" t="s">
        <v>1433</v>
      </c>
      <c r="E26" s="822"/>
      <c r="F26" s="822"/>
      <c r="G26" s="822"/>
      <c r="H26" s="822"/>
      <c r="I26" s="822"/>
      <c r="J26" s="822"/>
      <c r="K26" s="4"/>
    </row>
    <row r="27" spans="1:11" ht="14.25">
      <c r="A27" s="65"/>
      <c r="B27" s="72"/>
      <c r="C27" s="144"/>
      <c r="D27" s="822"/>
      <c r="E27" s="822"/>
      <c r="F27" s="822"/>
      <c r="G27" s="822"/>
      <c r="H27" s="822"/>
      <c r="I27" s="822"/>
      <c r="J27" s="822"/>
      <c r="K27" s="4"/>
    </row>
    <row r="28" spans="1:11" ht="39" customHeight="1">
      <c r="A28" s="65"/>
      <c r="B28" s="141" t="s">
        <v>4492</v>
      </c>
      <c r="C28" s="296"/>
      <c r="D28" s="1028" t="s">
        <v>3768</v>
      </c>
      <c r="E28" s="1030"/>
      <c r="F28" s="1028" t="s">
        <v>3769</v>
      </c>
      <c r="G28" s="1030"/>
      <c r="H28" s="1029"/>
      <c r="I28" s="822"/>
      <c r="J28" s="822"/>
      <c r="K28" s="4"/>
    </row>
    <row r="29" spans="1:11" ht="42.75">
      <c r="A29" s="65"/>
      <c r="B29" s="72"/>
      <c r="C29" s="144"/>
      <c r="D29" s="779" t="s">
        <v>1885</v>
      </c>
      <c r="E29" s="779" t="s">
        <v>1886</v>
      </c>
      <c r="F29" s="779" t="s">
        <v>1885</v>
      </c>
      <c r="G29" s="779" t="s">
        <v>1886</v>
      </c>
      <c r="H29" s="779" t="s">
        <v>1963</v>
      </c>
      <c r="I29" s="822"/>
      <c r="J29" s="822"/>
      <c r="K29" s="4"/>
    </row>
    <row r="30" spans="1:11" ht="14.25">
      <c r="A30" s="65"/>
      <c r="B30" s="4"/>
      <c r="C30" s="278"/>
      <c r="D30" s="822"/>
      <c r="E30" s="822"/>
      <c r="F30" s="822"/>
      <c r="G30" s="822"/>
      <c r="H30" s="838"/>
      <c r="I30" s="822"/>
      <c r="J30" s="822"/>
      <c r="K30" s="4"/>
    </row>
    <row r="31" spans="1:11" s="29" customFormat="1" ht="57">
      <c r="A31" s="65"/>
      <c r="B31" s="150" t="s">
        <v>4492</v>
      </c>
      <c r="C31" s="306">
        <v>18</v>
      </c>
      <c r="D31" s="747" t="s">
        <v>1420</v>
      </c>
      <c r="E31" s="747" t="s">
        <v>1118</v>
      </c>
      <c r="F31" s="747" t="s">
        <v>1304</v>
      </c>
      <c r="G31" s="747" t="s">
        <v>415</v>
      </c>
      <c r="H31" s="785" t="s">
        <v>4493</v>
      </c>
      <c r="I31" s="822"/>
      <c r="J31" s="822"/>
      <c r="K31" s="13"/>
    </row>
    <row r="32" spans="1:11" ht="14.25">
      <c r="A32" s="65"/>
      <c r="B32" s="45"/>
      <c r="C32" s="298"/>
      <c r="D32" s="822"/>
      <c r="E32" s="822"/>
      <c r="F32" s="822"/>
      <c r="G32" s="822"/>
      <c r="H32" s="822"/>
      <c r="I32" s="822"/>
      <c r="J32" s="822"/>
      <c r="K32" s="4"/>
    </row>
    <row r="33" spans="1:11" ht="28.5">
      <c r="A33" s="65"/>
      <c r="B33" s="150" t="s">
        <v>1964</v>
      </c>
      <c r="C33" s="306">
        <v>19</v>
      </c>
      <c r="D33" s="635" t="s">
        <v>1421</v>
      </c>
      <c r="E33" s="822"/>
      <c r="F33" s="822"/>
      <c r="G33" s="822"/>
      <c r="H33" s="822"/>
      <c r="I33" s="822"/>
      <c r="J33" s="822"/>
      <c r="K33" s="4"/>
    </row>
    <row r="34" spans="1:11" ht="14.25">
      <c r="A34" s="65"/>
      <c r="B34" s="61"/>
      <c r="C34" s="306"/>
      <c r="D34" s="639"/>
      <c r="E34" s="637"/>
      <c r="F34" s="822"/>
      <c r="G34" s="822"/>
      <c r="H34" s="822"/>
      <c r="I34" s="822"/>
      <c r="J34" s="822"/>
      <c r="K34" s="4"/>
    </row>
    <row r="35" spans="1:11" ht="48.75" customHeight="1">
      <c r="A35" s="65"/>
      <c r="B35" s="61" t="s">
        <v>1965</v>
      </c>
      <c r="C35" s="306">
        <v>20</v>
      </c>
      <c r="D35" s="785" t="s">
        <v>418</v>
      </c>
      <c r="E35" s="822"/>
      <c r="F35" s="822"/>
      <c r="G35" s="822"/>
      <c r="H35" s="822"/>
      <c r="I35" s="822"/>
      <c r="J35" s="822"/>
      <c r="K35" s="4"/>
    </row>
    <row r="36" spans="1:11" ht="17.25" customHeight="1">
      <c r="A36" s="72"/>
      <c r="B36" s="45"/>
      <c r="C36" s="298"/>
      <c r="D36" s="822"/>
      <c r="E36" s="822"/>
      <c r="F36" s="822"/>
      <c r="G36" s="822"/>
      <c r="H36" s="822"/>
      <c r="I36" s="822"/>
      <c r="J36" s="822"/>
      <c r="K36" s="4"/>
    </row>
    <row r="37" spans="1:11" ht="26.25" customHeight="1">
      <c r="A37" s="72"/>
      <c r="B37" s="150" t="s">
        <v>1966</v>
      </c>
      <c r="C37" s="306">
        <v>21</v>
      </c>
      <c r="D37" s="635" t="s">
        <v>1423</v>
      </c>
      <c r="E37" s="822"/>
      <c r="F37" s="822"/>
      <c r="G37" s="822"/>
      <c r="H37" s="822"/>
      <c r="I37" s="822"/>
      <c r="J37" s="822"/>
      <c r="K37" s="4"/>
    </row>
    <row r="38" spans="1:11" ht="14.25">
      <c r="A38" s="72"/>
      <c r="B38" s="72"/>
      <c r="C38" s="144"/>
      <c r="D38" s="72"/>
      <c r="E38" s="72"/>
      <c r="F38" s="72"/>
      <c r="G38" s="72"/>
      <c r="H38" s="72"/>
      <c r="I38" s="72"/>
      <c r="J38" s="72"/>
      <c r="K38" s="4"/>
    </row>
    <row r="39" spans="1:11" ht="14.25">
      <c r="A39" s="4"/>
      <c r="B39" s="4"/>
      <c r="C39" s="278"/>
      <c r="D39" s="4"/>
      <c r="E39" s="4"/>
      <c r="F39" s="4"/>
      <c r="G39" s="4"/>
      <c r="H39" s="4"/>
      <c r="I39" s="50"/>
      <c r="J39" s="4"/>
      <c r="K39" s="4"/>
    </row>
    <row r="40" spans="1:11" ht="14.25">
      <c r="A40" s="4"/>
      <c r="B40" s="4"/>
      <c r="C40" s="278"/>
      <c r="D40" s="4"/>
      <c r="E40" s="4"/>
      <c r="F40" s="4"/>
      <c r="G40" s="4"/>
      <c r="H40" s="4"/>
      <c r="I40" s="50"/>
      <c r="J40" s="4"/>
      <c r="K40" s="4"/>
    </row>
    <row r="41" spans="1:11" ht="14.25">
      <c r="A41" s="4"/>
      <c r="B41" s="4"/>
      <c r="C41" s="278"/>
      <c r="D41" s="4"/>
      <c r="E41" s="4"/>
      <c r="F41" s="4"/>
      <c r="G41" s="4"/>
      <c r="H41" s="4"/>
      <c r="I41" s="70"/>
      <c r="J41" s="4"/>
      <c r="K41" s="4"/>
    </row>
    <row r="42" spans="1:9" ht="14.25">
      <c r="A42" s="4"/>
      <c r="B42" s="4"/>
      <c r="C42" s="278"/>
      <c r="D42" s="4"/>
      <c r="E42" s="4"/>
      <c r="F42" s="4"/>
      <c r="G42" s="4"/>
      <c r="H42" s="4"/>
      <c r="I42" s="70"/>
    </row>
    <row r="43" spans="1:9" ht="14.25">
      <c r="A43" s="4"/>
      <c r="B43" s="4"/>
      <c r="C43" s="278"/>
      <c r="D43" s="4"/>
      <c r="E43" s="4"/>
      <c r="F43" s="4"/>
      <c r="G43" s="4"/>
      <c r="H43" s="4"/>
      <c r="I43" s="52"/>
    </row>
    <row r="44" spans="1:9" ht="14.25">
      <c r="A44" s="4"/>
      <c r="B44" s="4"/>
      <c r="C44" s="278"/>
      <c r="D44" s="4"/>
      <c r="E44" s="4"/>
      <c r="F44" s="4"/>
      <c r="G44" s="4"/>
      <c r="H44" s="4"/>
      <c r="I44" s="67"/>
    </row>
    <row r="45" spans="1:9" ht="14.25">
      <c r="A45" s="4"/>
      <c r="B45" s="4"/>
      <c r="C45" s="278"/>
      <c r="D45" s="4"/>
      <c r="E45" s="4"/>
      <c r="F45" s="4"/>
      <c r="G45" s="4"/>
      <c r="H45" s="4"/>
      <c r="I45" s="67"/>
    </row>
    <row r="46" spans="1:9" ht="14.25">
      <c r="A46" s="4"/>
      <c r="B46" s="4"/>
      <c r="C46" s="278"/>
      <c r="D46" s="4"/>
      <c r="E46" s="4"/>
      <c r="F46" s="4"/>
      <c r="G46" s="4"/>
      <c r="H46" s="4"/>
      <c r="I46" s="67"/>
    </row>
    <row r="47" spans="1:9" ht="14.25">
      <c r="A47" s="4"/>
      <c r="B47" s="4"/>
      <c r="C47" s="278"/>
      <c r="D47" s="4"/>
      <c r="E47" s="4"/>
      <c r="F47" s="4"/>
      <c r="G47" s="4"/>
      <c r="H47" s="4"/>
      <c r="I47" s="67"/>
    </row>
    <row r="48" spans="1:9" ht="14.25">
      <c r="A48" s="4"/>
      <c r="B48" s="4"/>
      <c r="C48" s="278"/>
      <c r="D48" s="4"/>
      <c r="E48" s="4"/>
      <c r="F48" s="4"/>
      <c r="G48" s="4"/>
      <c r="H48" s="4"/>
      <c r="I48" s="70"/>
    </row>
    <row r="49" spans="1:9" ht="14.25">
      <c r="A49" s="4"/>
      <c r="B49" s="4"/>
      <c r="C49" s="278"/>
      <c r="D49" s="4"/>
      <c r="E49" s="4"/>
      <c r="F49" s="4"/>
      <c r="G49" s="4"/>
      <c r="H49" s="4"/>
      <c r="I49" s="70"/>
    </row>
    <row r="50" spans="1:9" ht="14.25">
      <c r="A50" s="4"/>
      <c r="B50" s="4"/>
      <c r="C50" s="278"/>
      <c r="D50" s="4"/>
      <c r="E50" s="4"/>
      <c r="F50" s="4"/>
      <c r="G50" s="4"/>
      <c r="H50" s="4"/>
      <c r="I50" s="70"/>
    </row>
    <row r="51" spans="1:9" ht="14.25">
      <c r="A51" s="4"/>
      <c r="B51" s="4"/>
      <c r="C51" s="278"/>
      <c r="D51" s="4"/>
      <c r="E51" s="4"/>
      <c r="F51" s="4"/>
      <c r="G51" s="4"/>
      <c r="H51" s="4"/>
      <c r="I51" s="70"/>
    </row>
    <row r="52" ht="14.25">
      <c r="I52" s="70"/>
    </row>
    <row r="53" ht="14.25">
      <c r="I53" s="70"/>
    </row>
    <row r="54" ht="14.25">
      <c r="I54" s="70"/>
    </row>
    <row r="55" ht="14.25">
      <c r="I55" s="70"/>
    </row>
    <row r="87" ht="12.75" customHeight="1"/>
  </sheetData>
  <sheetProtection password="DAB2" sheet="1" objects="1" scenarios="1"/>
  <mergeCells count="4">
    <mergeCell ref="D9:E9"/>
    <mergeCell ref="G9:J9"/>
    <mergeCell ref="D28:E28"/>
    <mergeCell ref="F28:H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1" r:id="rId1"/>
  <headerFooter differentFirst="1">
    <firstFooter>&amp;C&amp;[212/&amp;[268</firstFooter>
  </headerFooter>
</worksheet>
</file>

<file path=xl/worksheets/sheet23.xml><?xml version="1.0" encoding="utf-8"?>
<worksheet xmlns="http://schemas.openxmlformats.org/spreadsheetml/2006/main" xmlns:r="http://schemas.openxmlformats.org/officeDocument/2006/relationships">
  <sheetPr>
    <tabColor rgb="FF00B0F0"/>
  </sheetPr>
  <dimension ref="A1:F31"/>
  <sheetViews>
    <sheetView zoomScale="70" zoomScaleNormal="70" zoomScalePageLayoutView="0" workbookViewId="0" topLeftCell="A1">
      <selection activeCell="C5" sqref="C5"/>
    </sheetView>
  </sheetViews>
  <sheetFormatPr defaultColWidth="9.140625" defaultRowHeight="15"/>
  <cols>
    <col min="1" max="1" width="9.140625" style="4" customWidth="1"/>
    <col min="2" max="2" width="30.28125" style="4" customWidth="1"/>
    <col min="3" max="3" width="88.28125" style="4" customWidth="1"/>
    <col min="4" max="16384" width="9.140625" style="4" customWidth="1"/>
  </cols>
  <sheetData>
    <row r="1" spans="1:6" ht="15">
      <c r="A1" s="210"/>
      <c r="C1" s="193"/>
      <c r="D1" s="193"/>
      <c r="F1" s="193"/>
    </row>
    <row r="2" spans="1:3" ht="14.25">
      <c r="A2" s="205" t="s">
        <v>22</v>
      </c>
      <c r="B2" s="27"/>
      <c r="C2" s="27"/>
    </row>
    <row r="3" spans="1:3" ht="14.25">
      <c r="A3" s="18" t="s">
        <v>1948</v>
      </c>
      <c r="B3" s="27"/>
      <c r="C3" s="27"/>
    </row>
    <row r="4" spans="1:3" ht="17.25" customHeight="1">
      <c r="A4" s="204"/>
      <c r="B4" s="25" t="s">
        <v>3414</v>
      </c>
      <c r="C4" s="25" t="s">
        <v>1414</v>
      </c>
    </row>
    <row r="5" spans="1:3" ht="28.5">
      <c r="A5" s="534"/>
      <c r="B5" s="23" t="s">
        <v>1802</v>
      </c>
      <c r="C5" s="23" t="s">
        <v>4465</v>
      </c>
    </row>
    <row r="6" spans="1:3" ht="17.25" customHeight="1">
      <c r="A6" s="21"/>
      <c r="B6" s="14" t="s">
        <v>4070</v>
      </c>
      <c r="C6" s="15"/>
    </row>
    <row r="7" spans="1:5" ht="66" customHeight="1">
      <c r="A7" s="1017" t="s">
        <v>4072</v>
      </c>
      <c r="B7" s="1017" t="s">
        <v>3758</v>
      </c>
      <c r="C7" s="982" t="s">
        <v>3759</v>
      </c>
      <c r="E7" s="13"/>
    </row>
    <row r="8" spans="1:3" ht="19.5" customHeight="1">
      <c r="A8" s="1017"/>
      <c r="B8" s="1017"/>
      <c r="C8" s="984"/>
    </row>
    <row r="9" spans="1:3" ht="14.25">
      <c r="A9" s="1017" t="s">
        <v>4071</v>
      </c>
      <c r="B9" s="1017" t="s">
        <v>3761</v>
      </c>
      <c r="C9" s="982" t="s">
        <v>3760</v>
      </c>
    </row>
    <row r="10" spans="1:3" ht="18.75" customHeight="1">
      <c r="A10" s="1017"/>
      <c r="B10" s="1017"/>
      <c r="C10" s="984"/>
    </row>
    <row r="11" spans="1:3" ht="63" customHeight="1">
      <c r="A11" s="1017" t="s">
        <v>4073</v>
      </c>
      <c r="B11" s="1017" t="s">
        <v>3635</v>
      </c>
      <c r="C11" s="1003" t="s">
        <v>3764</v>
      </c>
    </row>
    <row r="12" spans="1:3" ht="21.75" customHeight="1">
      <c r="A12" s="1017"/>
      <c r="B12" s="1017"/>
      <c r="C12" s="1005"/>
    </row>
    <row r="13" spans="1:3" ht="54.75" customHeight="1">
      <c r="A13" s="188" t="s">
        <v>4074</v>
      </c>
      <c r="B13" s="188" t="s">
        <v>3762</v>
      </c>
      <c r="C13" s="189" t="s">
        <v>3765</v>
      </c>
    </row>
    <row r="14" spans="1:3" ht="33" customHeight="1">
      <c r="A14" s="188" t="s">
        <v>1603</v>
      </c>
      <c r="B14" s="188" t="s">
        <v>3763</v>
      </c>
      <c r="C14" s="408" t="s">
        <v>4075</v>
      </c>
    </row>
    <row r="15" spans="1:3" ht="28.5">
      <c r="A15" s="21"/>
      <c r="B15" s="22" t="s">
        <v>4492</v>
      </c>
      <c r="C15" s="21"/>
    </row>
    <row r="16" spans="1:3" ht="35.25" customHeight="1">
      <c r="A16" s="188" t="s">
        <v>1420</v>
      </c>
      <c r="B16" s="188" t="s">
        <v>3603</v>
      </c>
      <c r="C16" s="188" t="s">
        <v>4494</v>
      </c>
    </row>
    <row r="17" spans="1:3" ht="96.75" customHeight="1">
      <c r="A17" s="188" t="s">
        <v>1118</v>
      </c>
      <c r="B17" s="188" t="s">
        <v>3602</v>
      </c>
      <c r="C17" s="188" t="s">
        <v>4495</v>
      </c>
    </row>
    <row r="18" spans="1:3" ht="28.5">
      <c r="A18" s="188" t="s">
        <v>1304</v>
      </c>
      <c r="B18" s="188" t="s">
        <v>3637</v>
      </c>
      <c r="C18" s="188" t="s">
        <v>4496</v>
      </c>
    </row>
    <row r="19" spans="1:3" ht="57">
      <c r="A19" s="188" t="s">
        <v>4076</v>
      </c>
      <c r="B19" s="188" t="s">
        <v>3639</v>
      </c>
      <c r="C19" s="188" t="s">
        <v>4497</v>
      </c>
    </row>
    <row r="20" spans="1:3" ht="14.25">
      <c r="A20" s="1017" t="s">
        <v>1305</v>
      </c>
      <c r="B20" s="1017" t="s">
        <v>3614</v>
      </c>
      <c r="C20" s="982" t="s">
        <v>417</v>
      </c>
    </row>
    <row r="21" spans="1:3" ht="14.25">
      <c r="A21" s="1017"/>
      <c r="B21" s="1017"/>
      <c r="C21" s="983"/>
    </row>
    <row r="22" spans="1:3" ht="14.25">
      <c r="A22" s="1017"/>
      <c r="B22" s="1017"/>
      <c r="C22" s="983"/>
    </row>
    <row r="23" spans="1:3" ht="14.25">
      <c r="A23" s="1017"/>
      <c r="B23" s="1017"/>
      <c r="C23" s="984"/>
    </row>
    <row r="24" spans="1:3" ht="14.25">
      <c r="A24" s="21"/>
      <c r="B24" s="14" t="s">
        <v>4078</v>
      </c>
      <c r="C24" s="15"/>
    </row>
    <row r="25" spans="1:3" ht="14.25" customHeight="1">
      <c r="A25" s="1018" t="s">
        <v>1421</v>
      </c>
      <c r="B25" s="1018" t="s">
        <v>4079</v>
      </c>
      <c r="C25" s="1018" t="s">
        <v>4080</v>
      </c>
    </row>
    <row r="26" spans="1:3" ht="14.25">
      <c r="A26" s="1019"/>
      <c r="B26" s="1019"/>
      <c r="C26" s="1019"/>
    </row>
    <row r="27" spans="1:3" ht="14.25">
      <c r="A27" s="21"/>
      <c r="B27" s="14" t="s">
        <v>4325</v>
      </c>
      <c r="C27" s="15"/>
    </row>
    <row r="28" spans="1:3" ht="14.25" customHeight="1">
      <c r="A28" s="1018" t="s">
        <v>1422</v>
      </c>
      <c r="B28" s="1018" t="s">
        <v>4077</v>
      </c>
      <c r="C28" s="1018" t="s">
        <v>4498</v>
      </c>
    </row>
    <row r="29" spans="1:3" ht="39" customHeight="1">
      <c r="A29" s="1019"/>
      <c r="B29" s="1019"/>
      <c r="C29" s="1019"/>
    </row>
    <row r="30" spans="1:3" ht="42.75">
      <c r="A30" s="188" t="s">
        <v>1423</v>
      </c>
      <c r="B30" s="188" t="s">
        <v>4081</v>
      </c>
      <c r="C30" s="188" t="s">
        <v>4082</v>
      </c>
    </row>
    <row r="31" spans="1:3" ht="14.25">
      <c r="A31" s="27"/>
      <c r="B31" s="27"/>
      <c r="C31" s="27"/>
    </row>
  </sheetData>
  <sheetProtection/>
  <mergeCells count="18">
    <mergeCell ref="A11:A12"/>
    <mergeCell ref="B11:B12"/>
    <mergeCell ref="A7:A8"/>
    <mergeCell ref="B7:B8"/>
    <mergeCell ref="C7:C8"/>
    <mergeCell ref="A9:A10"/>
    <mergeCell ref="B9:B10"/>
    <mergeCell ref="C9:C10"/>
    <mergeCell ref="C11:C12"/>
    <mergeCell ref="C28:C29"/>
    <mergeCell ref="A25:A26"/>
    <mergeCell ref="B25:B26"/>
    <mergeCell ref="C25:C26"/>
    <mergeCell ref="A20:A23"/>
    <mergeCell ref="B20:B23"/>
    <mergeCell ref="C20:C23"/>
    <mergeCell ref="A28:A29"/>
    <mergeCell ref="B28:B29"/>
  </mergeCells>
  <printOptions/>
  <pageMargins left="0.7086614173228347" right="0.7086614173228347" top="0.7480314960629921" bottom="0.7480314960629921" header="0.31496062992125984" footer="0.31496062992125984"/>
  <pageSetup fitToHeight="10" horizontalDpi="600" verticalDpi="600" orientation="portrait" paperSize="9" scale="63" r:id="rId1"/>
  <headerFooter differentFirst="1">
    <firstFooter>&amp;C&amp;[136/&amp;[268</firstFooter>
  </headerFooter>
  <rowBreaks count="1" manualBreakCount="1">
    <brk id="18" max="3" man="1"/>
  </rowBreaks>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Q374"/>
  <sheetViews>
    <sheetView zoomScale="80" zoomScaleNormal="80" zoomScalePageLayoutView="0" workbookViewId="0" topLeftCell="A1">
      <selection activeCell="G5" sqref="F5:G5"/>
    </sheetView>
  </sheetViews>
  <sheetFormatPr defaultColWidth="9.140625" defaultRowHeight="15"/>
  <cols>
    <col min="1" max="1" width="3.00390625" style="4" customWidth="1"/>
    <col min="2" max="2" width="76.57421875" style="4" bestFit="1" customWidth="1"/>
    <col min="3" max="3" width="8.28125" style="278" customWidth="1"/>
    <col min="4" max="9" width="18.7109375" style="63" customWidth="1"/>
    <col min="10" max="10" width="19.7109375" style="63" customWidth="1"/>
    <col min="11" max="13" width="18.7109375" style="4" customWidth="1"/>
    <col min="14" max="15" width="17.7109375" style="4" customWidth="1"/>
    <col min="16" max="17" width="20.7109375" style="4" customWidth="1"/>
    <col min="18" max="18" width="21.8515625" style="4" customWidth="1"/>
    <col min="19" max="19" width="17.7109375" style="4" customWidth="1"/>
    <col min="20" max="217" width="9.140625" style="4" customWidth="1"/>
    <col min="218" max="218" width="2.421875" style="4" customWidth="1"/>
    <col min="219" max="219" width="3.00390625" style="4" customWidth="1"/>
    <col min="220" max="220" width="55.00390625" style="4" customWidth="1"/>
    <col min="221" max="226" width="18.7109375" style="4" customWidth="1"/>
    <col min="227" max="227" width="19.7109375" style="4" customWidth="1"/>
    <col min="228" max="230" width="18.7109375" style="4" customWidth="1"/>
    <col min="231" max="232" width="17.7109375" style="4" customWidth="1"/>
    <col min="233" max="234" width="20.7109375" style="4" customWidth="1"/>
    <col min="235" max="235" width="21.8515625" style="4" customWidth="1"/>
    <col min="236" max="237" width="17.7109375" style="4" customWidth="1"/>
    <col min="238" max="238" width="18.8515625" style="4" bestFit="1" customWidth="1"/>
    <col min="239" max="239" width="17.7109375" style="4" customWidth="1"/>
    <col min="240" max="16384" width="9.140625" style="4" customWidth="1"/>
  </cols>
  <sheetData>
    <row r="1" spans="1:3" s="28" customFormat="1" ht="15">
      <c r="A1" s="224"/>
      <c r="C1" s="288"/>
    </row>
    <row r="2" spans="1:17" ht="14.25">
      <c r="A2" s="19" t="s">
        <v>37</v>
      </c>
      <c r="B2" s="86"/>
      <c r="C2" s="279"/>
      <c r="D2" s="84"/>
      <c r="E2" s="118"/>
      <c r="F2" s="151"/>
      <c r="G2" s="118"/>
      <c r="H2" s="118"/>
      <c r="I2" s="118"/>
      <c r="J2" s="118"/>
      <c r="K2" s="34"/>
      <c r="L2" s="34"/>
      <c r="M2" s="34"/>
      <c r="N2" s="34"/>
      <c r="O2" s="34"/>
      <c r="P2" s="34"/>
      <c r="Q2" s="34"/>
    </row>
    <row r="3" spans="1:17" ht="15">
      <c r="A3" s="19" t="s">
        <v>4069</v>
      </c>
      <c r="B3" s="86"/>
      <c r="C3" s="279"/>
      <c r="D3" s="84"/>
      <c r="E3" s="118"/>
      <c r="F3" s="228"/>
      <c r="G3" s="229" t="s">
        <v>1649</v>
      </c>
      <c r="H3" s="118"/>
      <c r="I3" s="118"/>
      <c r="J3" s="118"/>
      <c r="K3" s="34"/>
      <c r="L3" s="34"/>
      <c r="M3" s="34"/>
      <c r="N3" s="34"/>
      <c r="O3" s="34"/>
      <c r="P3" s="34"/>
      <c r="Q3" s="34"/>
    </row>
    <row r="4" spans="1:17" ht="15">
      <c r="A4" s="19"/>
      <c r="B4" s="113" t="s">
        <v>419</v>
      </c>
      <c r="C4" s="307">
        <v>1</v>
      </c>
      <c r="D4" s="33" t="s">
        <v>1431</v>
      </c>
      <c r="E4" s="118"/>
      <c r="F4" s="230"/>
      <c r="G4" s="227" t="s">
        <v>1650</v>
      </c>
      <c r="H4" s="118"/>
      <c r="I4" s="118"/>
      <c r="J4" s="118"/>
      <c r="K4" s="34"/>
      <c r="L4" s="34"/>
      <c r="M4" s="34"/>
      <c r="N4" s="34"/>
      <c r="O4" s="34"/>
      <c r="P4" s="34"/>
      <c r="Q4" s="34"/>
    </row>
    <row r="5" spans="1:17" ht="15">
      <c r="A5" s="19"/>
      <c r="B5" s="113" t="s">
        <v>1416</v>
      </c>
      <c r="C5" s="307">
        <v>2</v>
      </c>
      <c r="D5" s="33" t="s">
        <v>1441</v>
      </c>
      <c r="E5" s="118"/>
      <c r="F5" s="913"/>
      <c r="G5" s="914" t="s">
        <v>4416</v>
      </c>
      <c r="H5" s="118"/>
      <c r="I5" s="118"/>
      <c r="J5" s="118"/>
      <c r="K5" s="34"/>
      <c r="L5" s="34"/>
      <c r="M5" s="34"/>
      <c r="N5" s="34"/>
      <c r="O5" s="34"/>
      <c r="P5" s="34"/>
      <c r="Q5" s="34"/>
    </row>
    <row r="6" spans="1:17" ht="14.25">
      <c r="A6" s="19"/>
      <c r="B6" s="86"/>
      <c r="C6" s="279"/>
      <c r="D6" s="118"/>
      <c r="E6" s="118"/>
      <c r="F6" s="152"/>
      <c r="G6" s="118"/>
      <c r="H6" s="118"/>
      <c r="I6" s="118"/>
      <c r="J6" s="118"/>
      <c r="K6" s="34"/>
      <c r="L6" s="34"/>
      <c r="M6" s="34"/>
      <c r="N6" s="34"/>
      <c r="O6" s="34"/>
      <c r="P6" s="34"/>
      <c r="Q6" s="34"/>
    </row>
    <row r="7" spans="1:17" ht="42.75">
      <c r="A7" s="153" t="s">
        <v>3284</v>
      </c>
      <c r="B7" s="154"/>
      <c r="C7" s="308"/>
      <c r="D7" s="841" t="s">
        <v>3302</v>
      </c>
      <c r="E7" s="841" t="s">
        <v>3303</v>
      </c>
      <c r="F7" s="841" t="s">
        <v>3304</v>
      </c>
      <c r="G7" s="680"/>
      <c r="H7" s="680"/>
      <c r="I7" s="809"/>
      <c r="J7" s="809"/>
      <c r="K7" s="749"/>
      <c r="L7" s="749"/>
      <c r="M7" s="749"/>
      <c r="N7" s="749"/>
      <c r="O7" s="749"/>
      <c r="P7" s="749"/>
      <c r="Q7" s="749"/>
    </row>
    <row r="8" spans="1:17" ht="14.25">
      <c r="A8" s="155"/>
      <c r="B8" s="156" t="s">
        <v>3285</v>
      </c>
      <c r="C8" s="309">
        <v>3</v>
      </c>
      <c r="D8" s="842" t="s">
        <v>1403</v>
      </c>
      <c r="E8" s="646" t="s">
        <v>2268</v>
      </c>
      <c r="F8" s="842" t="s">
        <v>1440</v>
      </c>
      <c r="G8" s="809"/>
      <c r="H8" s="809"/>
      <c r="I8" s="809"/>
      <c r="J8" s="809"/>
      <c r="K8" s="749"/>
      <c r="L8" s="749"/>
      <c r="M8" s="749"/>
      <c r="N8" s="749"/>
      <c r="O8" s="749"/>
      <c r="P8" s="749"/>
      <c r="Q8" s="749"/>
    </row>
    <row r="9" spans="1:17" ht="14.25">
      <c r="A9" s="157"/>
      <c r="B9" s="158" t="s">
        <v>3286</v>
      </c>
      <c r="C9" s="309">
        <v>4</v>
      </c>
      <c r="D9" s="646" t="s">
        <v>279</v>
      </c>
      <c r="E9" s="646" t="s">
        <v>285</v>
      </c>
      <c r="F9" s="646" t="s">
        <v>290</v>
      </c>
      <c r="G9" s="809"/>
      <c r="H9" s="809"/>
      <c r="I9" s="809"/>
      <c r="J9" s="809"/>
      <c r="K9" s="749"/>
      <c r="L9" s="749"/>
      <c r="M9" s="749"/>
      <c r="N9" s="749"/>
      <c r="O9" s="749"/>
      <c r="P9" s="749"/>
      <c r="Q9" s="749"/>
    </row>
    <row r="10" spans="1:17" ht="14.25">
      <c r="A10" s="157"/>
      <c r="B10" s="158" t="s">
        <v>3287</v>
      </c>
      <c r="C10" s="309">
        <v>5</v>
      </c>
      <c r="D10" s="646" t="s">
        <v>280</v>
      </c>
      <c r="E10" s="646" t="s">
        <v>286</v>
      </c>
      <c r="F10" s="646" t="s">
        <v>291</v>
      </c>
      <c r="G10" s="809"/>
      <c r="H10" s="809"/>
      <c r="I10" s="809"/>
      <c r="J10" s="809"/>
      <c r="K10" s="749"/>
      <c r="L10" s="749"/>
      <c r="M10" s="749"/>
      <c r="N10" s="749"/>
      <c r="O10" s="749"/>
      <c r="P10" s="749"/>
      <c r="Q10" s="749"/>
    </row>
    <row r="11" spans="1:17" ht="14.25">
      <c r="A11" s="157"/>
      <c r="B11" s="158" t="s">
        <v>3288</v>
      </c>
      <c r="C11" s="309">
        <v>6</v>
      </c>
      <c r="D11" s="646" t="s">
        <v>281</v>
      </c>
      <c r="E11" s="646" t="s">
        <v>287</v>
      </c>
      <c r="F11" s="646" t="s">
        <v>292</v>
      </c>
      <c r="G11" s="809"/>
      <c r="H11" s="809"/>
      <c r="I11" s="809"/>
      <c r="J11" s="809"/>
      <c r="K11" s="749"/>
      <c r="L11" s="749"/>
      <c r="M11" s="749"/>
      <c r="N11" s="749"/>
      <c r="O11" s="749"/>
      <c r="P11" s="749"/>
      <c r="Q11" s="749"/>
    </row>
    <row r="12" spans="1:17" ht="14.25">
      <c r="A12" s="157"/>
      <c r="B12" s="158" t="s">
        <v>3289</v>
      </c>
      <c r="C12" s="309">
        <v>7</v>
      </c>
      <c r="D12" s="646" t="s">
        <v>282</v>
      </c>
      <c r="E12" s="646" t="s">
        <v>288</v>
      </c>
      <c r="F12" s="646" t="s">
        <v>293</v>
      </c>
      <c r="G12" s="809"/>
      <c r="H12" s="809"/>
      <c r="I12" s="809"/>
      <c r="J12" s="809"/>
      <c r="K12" s="749"/>
      <c r="L12" s="749"/>
      <c r="M12" s="749"/>
      <c r="N12" s="749"/>
      <c r="O12" s="749"/>
      <c r="P12" s="749"/>
      <c r="Q12" s="749"/>
    </row>
    <row r="13" spans="1:17" ht="14.25">
      <c r="A13" s="157"/>
      <c r="B13" s="158" t="s">
        <v>4501</v>
      </c>
      <c r="C13" s="309">
        <v>8</v>
      </c>
      <c r="D13" s="646" t="s">
        <v>283</v>
      </c>
      <c r="E13" s="646" t="s">
        <v>289</v>
      </c>
      <c r="F13" s="646" t="s">
        <v>294</v>
      </c>
      <c r="G13" s="809"/>
      <c r="H13" s="809"/>
      <c r="I13" s="809"/>
      <c r="J13" s="809"/>
      <c r="K13" s="749"/>
      <c r="L13" s="749"/>
      <c r="M13" s="749"/>
      <c r="N13" s="749"/>
      <c r="O13" s="749"/>
      <c r="P13" s="749"/>
      <c r="Q13" s="749"/>
    </row>
    <row r="14" spans="1:17" ht="28.5">
      <c r="A14" s="157"/>
      <c r="B14" s="158" t="s">
        <v>3290</v>
      </c>
      <c r="C14" s="309">
        <v>9</v>
      </c>
      <c r="D14" s="646" t="s">
        <v>284</v>
      </c>
      <c r="E14" s="646" t="s">
        <v>2269</v>
      </c>
      <c r="F14" s="646" t="s">
        <v>2270</v>
      </c>
      <c r="G14" s="809"/>
      <c r="H14" s="809"/>
      <c r="I14" s="809"/>
      <c r="J14" s="809"/>
      <c r="K14" s="749"/>
      <c r="L14" s="749"/>
      <c r="M14" s="749"/>
      <c r="N14" s="749"/>
      <c r="O14" s="749"/>
      <c r="P14" s="749"/>
      <c r="Q14" s="749"/>
    </row>
    <row r="15" spans="1:17" ht="28.5">
      <c r="A15" s="157"/>
      <c r="B15" s="409" t="s">
        <v>3291</v>
      </c>
      <c r="C15" s="309">
        <v>10</v>
      </c>
      <c r="D15" s="646" t="s">
        <v>295</v>
      </c>
      <c r="E15" s="646" t="s">
        <v>2271</v>
      </c>
      <c r="F15" s="646" t="s">
        <v>2272</v>
      </c>
      <c r="G15" s="809"/>
      <c r="H15" s="809"/>
      <c r="I15" s="809"/>
      <c r="J15" s="809"/>
      <c r="K15" s="749"/>
      <c r="L15" s="749"/>
      <c r="M15" s="749"/>
      <c r="N15" s="749"/>
      <c r="O15" s="749"/>
      <c r="P15" s="749"/>
      <c r="Q15" s="749"/>
    </row>
    <row r="16" spans="1:17" ht="14.25">
      <c r="A16" s="157"/>
      <c r="B16" s="156" t="s">
        <v>3292</v>
      </c>
      <c r="C16" s="309">
        <v>11</v>
      </c>
      <c r="D16" s="842" t="s">
        <v>1411</v>
      </c>
      <c r="E16" s="646" t="s">
        <v>2274</v>
      </c>
      <c r="F16" s="842" t="s">
        <v>1568</v>
      </c>
      <c r="G16" s="809"/>
      <c r="H16" s="809"/>
      <c r="I16" s="809"/>
      <c r="J16" s="809"/>
      <c r="K16" s="749"/>
      <c r="L16" s="749"/>
      <c r="M16" s="749"/>
      <c r="N16" s="749"/>
      <c r="O16" s="749"/>
      <c r="P16" s="749"/>
      <c r="Q16" s="749"/>
    </row>
    <row r="17" spans="1:17" ht="14.25">
      <c r="A17" s="157"/>
      <c r="B17" s="158" t="s">
        <v>1951</v>
      </c>
      <c r="C17" s="309">
        <v>12</v>
      </c>
      <c r="D17" s="646" t="s">
        <v>296</v>
      </c>
      <c r="E17" s="646" t="s">
        <v>302</v>
      </c>
      <c r="F17" s="646" t="s">
        <v>308</v>
      </c>
      <c r="G17" s="809"/>
      <c r="H17" s="809"/>
      <c r="I17" s="809"/>
      <c r="J17" s="809"/>
      <c r="K17" s="749"/>
      <c r="L17" s="749"/>
      <c r="M17" s="749"/>
      <c r="N17" s="749"/>
      <c r="O17" s="749"/>
      <c r="P17" s="749"/>
      <c r="Q17" s="749"/>
    </row>
    <row r="18" spans="1:17" ht="14.25">
      <c r="A18" s="157"/>
      <c r="B18" s="158" t="s">
        <v>3293</v>
      </c>
      <c r="C18" s="309">
        <v>13</v>
      </c>
      <c r="D18" s="646" t="s">
        <v>297</v>
      </c>
      <c r="E18" s="646" t="s">
        <v>303</v>
      </c>
      <c r="F18" s="646" t="s">
        <v>309</v>
      </c>
      <c r="G18" s="809"/>
      <c r="H18" s="809"/>
      <c r="I18" s="809"/>
      <c r="J18" s="809"/>
      <c r="K18" s="749"/>
      <c r="L18" s="749"/>
      <c r="M18" s="749"/>
      <c r="N18" s="749"/>
      <c r="O18" s="749"/>
      <c r="P18" s="749"/>
      <c r="Q18" s="749"/>
    </row>
    <row r="19" spans="1:17" ht="14.25">
      <c r="A19" s="157"/>
      <c r="B19" s="158" t="s">
        <v>3294</v>
      </c>
      <c r="C19" s="309">
        <v>14</v>
      </c>
      <c r="D19" s="646" t="s">
        <v>298</v>
      </c>
      <c r="E19" s="646" t="s">
        <v>304</v>
      </c>
      <c r="F19" s="646" t="s">
        <v>310</v>
      </c>
      <c r="G19" s="809"/>
      <c r="H19" s="809"/>
      <c r="I19" s="809"/>
      <c r="J19" s="809"/>
      <c r="K19" s="749"/>
      <c r="L19" s="749"/>
      <c r="M19" s="749"/>
      <c r="N19" s="749"/>
      <c r="O19" s="749"/>
      <c r="P19" s="749"/>
      <c r="Q19" s="749"/>
    </row>
    <row r="20" spans="1:17" ht="14.25">
      <c r="A20" s="157"/>
      <c r="B20" s="158" t="s">
        <v>3295</v>
      </c>
      <c r="C20" s="309">
        <v>15</v>
      </c>
      <c r="D20" s="646" t="s">
        <v>299</v>
      </c>
      <c r="E20" s="646" t="s">
        <v>305</v>
      </c>
      <c r="F20" s="646" t="s">
        <v>311</v>
      </c>
      <c r="G20" s="809"/>
      <c r="H20" s="809"/>
      <c r="I20" s="809"/>
      <c r="J20" s="809"/>
      <c r="K20" s="749"/>
      <c r="L20" s="749"/>
      <c r="M20" s="749"/>
      <c r="N20" s="749"/>
      <c r="O20" s="749"/>
      <c r="P20" s="749"/>
      <c r="Q20" s="749"/>
    </row>
    <row r="21" spans="1:17" ht="14.25">
      <c r="A21" s="157"/>
      <c r="B21" s="158" t="s">
        <v>1955</v>
      </c>
      <c r="C21" s="309">
        <v>16</v>
      </c>
      <c r="D21" s="646" t="s">
        <v>300</v>
      </c>
      <c r="E21" s="646" t="s">
        <v>306</v>
      </c>
      <c r="F21" s="646" t="s">
        <v>312</v>
      </c>
      <c r="G21" s="809"/>
      <c r="H21" s="809"/>
      <c r="I21" s="809"/>
      <c r="J21" s="809"/>
      <c r="K21" s="749"/>
      <c r="L21" s="749"/>
      <c r="M21" s="749"/>
      <c r="N21" s="749"/>
      <c r="O21" s="749"/>
      <c r="P21" s="749"/>
      <c r="Q21" s="749"/>
    </row>
    <row r="22" spans="1:17" ht="14.25">
      <c r="A22" s="157"/>
      <c r="B22" s="158" t="s">
        <v>1956</v>
      </c>
      <c r="C22" s="309">
        <v>17</v>
      </c>
      <c r="D22" s="646" t="s">
        <v>301</v>
      </c>
      <c r="E22" s="646" t="s">
        <v>307</v>
      </c>
      <c r="F22" s="646" t="s">
        <v>313</v>
      </c>
      <c r="G22" s="809"/>
      <c r="H22" s="809"/>
      <c r="I22" s="809"/>
      <c r="J22" s="809"/>
      <c r="K22" s="749"/>
      <c r="L22" s="749"/>
      <c r="M22" s="749"/>
      <c r="N22" s="749"/>
      <c r="O22" s="749"/>
      <c r="P22" s="749"/>
      <c r="Q22" s="749"/>
    </row>
    <row r="23" spans="1:17" ht="28.5">
      <c r="A23" s="157"/>
      <c r="B23" s="158" t="s">
        <v>3290</v>
      </c>
      <c r="C23" s="309">
        <v>18</v>
      </c>
      <c r="D23" s="646" t="s">
        <v>2273</v>
      </c>
      <c r="E23" s="646" t="s">
        <v>2275</v>
      </c>
      <c r="F23" s="646" t="s">
        <v>2276</v>
      </c>
      <c r="G23" s="809"/>
      <c r="H23" s="809"/>
      <c r="I23" s="809"/>
      <c r="J23" s="809"/>
      <c r="K23" s="749"/>
      <c r="L23" s="749"/>
      <c r="M23" s="749"/>
      <c r="N23" s="749"/>
      <c r="O23" s="749"/>
      <c r="P23" s="749"/>
      <c r="Q23" s="749"/>
    </row>
    <row r="24" spans="1:17" s="53" customFormat="1" ht="14.25">
      <c r="A24" s="159"/>
      <c r="B24" s="156" t="s">
        <v>3296</v>
      </c>
      <c r="C24" s="309">
        <v>19</v>
      </c>
      <c r="D24" s="842" t="s">
        <v>1422</v>
      </c>
      <c r="E24" s="646" t="s">
        <v>2278</v>
      </c>
      <c r="F24" s="842" t="s">
        <v>1311</v>
      </c>
      <c r="G24" s="843"/>
      <c r="H24" s="843"/>
      <c r="I24" s="843"/>
      <c r="J24" s="843"/>
      <c r="K24" s="844"/>
      <c r="L24" s="844"/>
      <c r="M24" s="844"/>
      <c r="N24" s="844"/>
      <c r="O24" s="844"/>
      <c r="P24" s="844"/>
      <c r="Q24" s="844"/>
    </row>
    <row r="25" spans="1:17" s="53" customFormat="1" ht="14.25">
      <c r="A25" s="159"/>
      <c r="B25" s="158" t="s">
        <v>3290</v>
      </c>
      <c r="C25" s="309">
        <v>20</v>
      </c>
      <c r="D25" s="646" t="s">
        <v>2277</v>
      </c>
      <c r="E25" s="646" t="s">
        <v>2279</v>
      </c>
      <c r="F25" s="646" t="s">
        <v>2280</v>
      </c>
      <c r="G25" s="843"/>
      <c r="H25" s="843"/>
      <c r="I25" s="843"/>
      <c r="J25" s="843"/>
      <c r="K25" s="844"/>
      <c r="L25" s="844"/>
      <c r="M25" s="844"/>
      <c r="N25" s="844"/>
      <c r="O25" s="844"/>
      <c r="P25" s="844"/>
      <c r="Q25" s="844"/>
    </row>
    <row r="26" spans="1:17" s="53" customFormat="1" ht="28.5">
      <c r="A26" s="159"/>
      <c r="B26" s="156" t="s">
        <v>3297</v>
      </c>
      <c r="C26" s="309">
        <v>21</v>
      </c>
      <c r="D26" s="646" t="s">
        <v>2281</v>
      </c>
      <c r="E26" s="646" t="s">
        <v>2283</v>
      </c>
      <c r="F26" s="646" t="s">
        <v>2286</v>
      </c>
      <c r="G26" s="843"/>
      <c r="H26" s="843"/>
      <c r="I26" s="843"/>
      <c r="J26" s="843"/>
      <c r="K26" s="844"/>
      <c r="L26" s="844"/>
      <c r="M26" s="844"/>
      <c r="N26" s="844"/>
      <c r="O26" s="844"/>
      <c r="P26" s="844"/>
      <c r="Q26" s="844"/>
    </row>
    <row r="27" spans="1:17" s="53" customFormat="1" ht="14.25">
      <c r="A27" s="159"/>
      <c r="B27" s="158" t="s">
        <v>3298</v>
      </c>
      <c r="C27" s="309">
        <v>22</v>
      </c>
      <c r="D27" s="646" t="s">
        <v>2282</v>
      </c>
      <c r="E27" s="646" t="s">
        <v>2284</v>
      </c>
      <c r="F27" s="646" t="s">
        <v>2287</v>
      </c>
      <c r="G27" s="843"/>
      <c r="H27" s="843"/>
      <c r="I27" s="843"/>
      <c r="J27" s="843"/>
      <c r="K27" s="844"/>
      <c r="L27" s="844"/>
      <c r="M27" s="844"/>
      <c r="N27" s="844"/>
      <c r="O27" s="844"/>
      <c r="P27" s="844"/>
      <c r="Q27" s="844"/>
    </row>
    <row r="28" spans="1:17" s="53" customFormat="1" ht="14.25">
      <c r="A28" s="159"/>
      <c r="B28" s="156" t="s">
        <v>3299</v>
      </c>
      <c r="C28" s="309">
        <v>23</v>
      </c>
      <c r="D28" s="842" t="s">
        <v>1435</v>
      </c>
      <c r="E28" s="646" t="s">
        <v>2285</v>
      </c>
      <c r="F28" s="842" t="s">
        <v>1328</v>
      </c>
      <c r="G28" s="843"/>
      <c r="H28" s="843"/>
      <c r="I28" s="843"/>
      <c r="J28" s="843"/>
      <c r="K28" s="844"/>
      <c r="L28" s="844"/>
      <c r="M28" s="844"/>
      <c r="N28" s="844"/>
      <c r="O28" s="844"/>
      <c r="P28" s="844"/>
      <c r="Q28" s="844"/>
    </row>
    <row r="29" spans="1:17" s="53" customFormat="1" ht="42.75">
      <c r="A29" s="153" t="s">
        <v>4326</v>
      </c>
      <c r="B29" s="154"/>
      <c r="C29" s="308"/>
      <c r="D29" s="841" t="s">
        <v>3302</v>
      </c>
      <c r="E29" s="841" t="s">
        <v>3303</v>
      </c>
      <c r="F29" s="841" t="s">
        <v>3304</v>
      </c>
      <c r="G29" s="843"/>
      <c r="H29" s="843"/>
      <c r="I29" s="843"/>
      <c r="J29" s="843"/>
      <c r="K29" s="844"/>
      <c r="L29" s="844"/>
      <c r="M29" s="844"/>
      <c r="N29" s="844"/>
      <c r="O29" s="844"/>
      <c r="P29" s="844"/>
      <c r="Q29" s="844"/>
    </row>
    <row r="30" spans="1:17" s="53" customFormat="1" ht="14.25">
      <c r="A30" s="159"/>
      <c r="B30" s="156" t="s">
        <v>3300</v>
      </c>
      <c r="C30" s="309">
        <v>24</v>
      </c>
      <c r="D30" s="842" t="s">
        <v>1425</v>
      </c>
      <c r="E30" s="646" t="s">
        <v>2289</v>
      </c>
      <c r="F30" s="842" t="s">
        <v>1343</v>
      </c>
      <c r="G30" s="843"/>
      <c r="H30" s="843"/>
      <c r="I30" s="843"/>
      <c r="J30" s="843"/>
      <c r="K30" s="844"/>
      <c r="L30" s="844"/>
      <c r="M30" s="844"/>
      <c r="N30" s="844"/>
      <c r="O30" s="844"/>
      <c r="P30" s="844"/>
      <c r="Q30" s="844"/>
    </row>
    <row r="31" spans="1:17" s="53" customFormat="1" ht="14.25">
      <c r="A31" s="159"/>
      <c r="B31" s="158" t="s">
        <v>4176</v>
      </c>
      <c r="C31" s="309">
        <v>25</v>
      </c>
      <c r="D31" s="646" t="s">
        <v>314</v>
      </c>
      <c r="E31" s="646" t="s">
        <v>317</v>
      </c>
      <c r="F31" s="646" t="s">
        <v>320</v>
      </c>
      <c r="G31" s="843"/>
      <c r="H31" s="843"/>
      <c r="I31" s="843"/>
      <c r="J31" s="843"/>
      <c r="K31" s="844"/>
      <c r="L31" s="844"/>
      <c r="M31" s="844"/>
      <c r="N31" s="844"/>
      <c r="O31" s="844"/>
      <c r="P31" s="844"/>
      <c r="Q31" s="844"/>
    </row>
    <row r="32" spans="1:17" s="53" customFormat="1" ht="14.25">
      <c r="A32" s="159"/>
      <c r="B32" s="158" t="s">
        <v>4484</v>
      </c>
      <c r="C32" s="309">
        <v>26</v>
      </c>
      <c r="D32" s="646" t="s">
        <v>4329</v>
      </c>
      <c r="E32" s="646" t="s">
        <v>318</v>
      </c>
      <c r="F32" s="646" t="s">
        <v>4330</v>
      </c>
      <c r="G32" s="843"/>
      <c r="H32" s="843"/>
      <c r="I32" s="843"/>
      <c r="J32" s="843"/>
      <c r="K32" s="844"/>
      <c r="L32" s="844"/>
      <c r="M32" s="844"/>
      <c r="N32" s="844"/>
      <c r="O32" s="844"/>
      <c r="P32" s="844"/>
      <c r="Q32" s="844"/>
    </row>
    <row r="33" spans="1:17" s="53" customFormat="1" ht="14.25">
      <c r="A33" s="159"/>
      <c r="B33" s="158" t="s">
        <v>3301</v>
      </c>
      <c r="C33" s="309">
        <v>27</v>
      </c>
      <c r="D33" s="646" t="s">
        <v>316</v>
      </c>
      <c r="E33" s="646" t="s">
        <v>319</v>
      </c>
      <c r="F33" s="646" t="s">
        <v>322</v>
      </c>
      <c r="G33" s="843"/>
      <c r="H33" s="843"/>
      <c r="I33" s="843"/>
      <c r="J33" s="843"/>
      <c r="K33" s="844"/>
      <c r="L33" s="844"/>
      <c r="M33" s="844"/>
      <c r="N33" s="844"/>
      <c r="O33" s="844"/>
      <c r="P33" s="844"/>
      <c r="Q33" s="844"/>
    </row>
    <row r="34" spans="1:17" s="53" customFormat="1" ht="28.5">
      <c r="A34" s="160"/>
      <c r="B34" s="158" t="s">
        <v>3298</v>
      </c>
      <c r="C34" s="309">
        <v>28</v>
      </c>
      <c r="D34" s="646" t="s">
        <v>2288</v>
      </c>
      <c r="E34" s="646" t="s">
        <v>2290</v>
      </c>
      <c r="F34" s="646" t="s">
        <v>13</v>
      </c>
      <c r="G34" s="843"/>
      <c r="H34" s="843"/>
      <c r="I34" s="843"/>
      <c r="J34" s="843"/>
      <c r="K34" s="844"/>
      <c r="L34" s="844"/>
      <c r="M34" s="844"/>
      <c r="N34" s="844"/>
      <c r="O34" s="844"/>
      <c r="P34" s="844"/>
      <c r="Q34" s="844"/>
    </row>
    <row r="35" spans="2:17" ht="14.25">
      <c r="B35" s="86"/>
      <c r="C35" s="279"/>
      <c r="D35" s="809"/>
      <c r="E35" s="809"/>
      <c r="F35" s="809"/>
      <c r="G35" s="809"/>
      <c r="H35" s="809"/>
      <c r="I35" s="809"/>
      <c r="J35" s="809"/>
      <c r="K35" s="749"/>
      <c r="L35" s="749"/>
      <c r="M35" s="749"/>
      <c r="N35" s="749"/>
      <c r="O35" s="749"/>
      <c r="P35" s="749"/>
      <c r="Q35" s="749"/>
    </row>
    <row r="36" spans="2:17" ht="14.25">
      <c r="B36" s="86"/>
      <c r="C36" s="279"/>
      <c r="D36" s="809"/>
      <c r="E36" s="809"/>
      <c r="F36" s="809"/>
      <c r="G36" s="809"/>
      <c r="H36" s="809"/>
      <c r="I36" s="809"/>
      <c r="J36" s="809"/>
      <c r="K36" s="749"/>
      <c r="L36" s="749"/>
      <c r="M36" s="749"/>
      <c r="N36" s="749"/>
      <c r="O36" s="749"/>
      <c r="P36" s="749"/>
      <c r="Q36" s="749"/>
    </row>
    <row r="37" spans="1:17" ht="14.25">
      <c r="A37" s="86"/>
      <c r="B37" s="86"/>
      <c r="C37" s="279"/>
      <c r="D37" s="809"/>
      <c r="E37" s="809"/>
      <c r="F37" s="809"/>
      <c r="G37" s="845"/>
      <c r="H37" s="845"/>
      <c r="I37" s="845"/>
      <c r="J37" s="845"/>
      <c r="K37" s="749"/>
      <c r="L37" s="749"/>
      <c r="M37" s="749"/>
      <c r="N37" s="749"/>
      <c r="O37" s="749"/>
      <c r="P37" s="749"/>
      <c r="Q37" s="749"/>
    </row>
    <row r="38" spans="1:17" ht="57">
      <c r="A38" s="161" t="s">
        <v>3305</v>
      </c>
      <c r="B38" s="162"/>
      <c r="C38" s="310"/>
      <c r="D38" s="841" t="s">
        <v>4503</v>
      </c>
      <c r="E38" s="841" t="s">
        <v>3346</v>
      </c>
      <c r="F38" s="841" t="s">
        <v>4504</v>
      </c>
      <c r="G38" s="841" t="s">
        <v>4505</v>
      </c>
      <c r="H38" s="841" t="s">
        <v>3347</v>
      </c>
      <c r="I38" s="841" t="s">
        <v>3348</v>
      </c>
      <c r="J38" s="841" t="s">
        <v>3349</v>
      </c>
      <c r="K38" s="841" t="s">
        <v>3350</v>
      </c>
      <c r="L38" s="841" t="s">
        <v>3351</v>
      </c>
      <c r="M38" s="749"/>
      <c r="N38" s="749"/>
      <c r="O38" s="749"/>
      <c r="P38" s="749"/>
      <c r="Q38" s="749"/>
    </row>
    <row r="39" spans="1:17" ht="12.75" customHeight="1">
      <c r="A39" s="163"/>
      <c r="B39" s="164" t="s">
        <v>3306</v>
      </c>
      <c r="C39" s="311">
        <v>29</v>
      </c>
      <c r="D39" s="808" t="s">
        <v>420</v>
      </c>
      <c r="E39" s="808" t="s">
        <v>421</v>
      </c>
      <c r="F39" s="808" t="s">
        <v>422</v>
      </c>
      <c r="G39" s="646" t="s">
        <v>329</v>
      </c>
      <c r="H39" s="808" t="s">
        <v>423</v>
      </c>
      <c r="I39" s="842" t="s">
        <v>424</v>
      </c>
      <c r="J39" s="808" t="s">
        <v>425</v>
      </c>
      <c r="K39" s="808" t="s">
        <v>426</v>
      </c>
      <c r="L39" s="646" t="s">
        <v>356</v>
      </c>
      <c r="M39" s="749"/>
      <c r="N39" s="749"/>
      <c r="O39" s="749"/>
      <c r="P39" s="749"/>
      <c r="Q39" s="749"/>
    </row>
    <row r="40" spans="1:17" ht="12.75" customHeight="1">
      <c r="A40" s="163"/>
      <c r="B40" s="164" t="s">
        <v>3307</v>
      </c>
      <c r="C40" s="311">
        <v>30</v>
      </c>
      <c r="D40" s="808" t="s">
        <v>427</v>
      </c>
      <c r="E40" s="808" t="s">
        <v>428</v>
      </c>
      <c r="F40" s="808" t="s">
        <v>429</v>
      </c>
      <c r="G40" s="646" t="s">
        <v>330</v>
      </c>
      <c r="H40" s="808" t="s">
        <v>430</v>
      </c>
      <c r="I40" s="808" t="s">
        <v>431</v>
      </c>
      <c r="J40" s="808" t="s">
        <v>432</v>
      </c>
      <c r="K40" s="808" t="s">
        <v>433</v>
      </c>
      <c r="L40" s="646" t="s">
        <v>357</v>
      </c>
      <c r="M40" s="749"/>
      <c r="N40" s="749"/>
      <c r="O40" s="749"/>
      <c r="P40" s="749"/>
      <c r="Q40" s="749"/>
    </row>
    <row r="41" spans="1:17" ht="12.75" customHeight="1">
      <c r="A41" s="163"/>
      <c r="B41" s="164" t="s">
        <v>3308</v>
      </c>
      <c r="C41" s="311">
        <v>31</v>
      </c>
      <c r="D41" s="808" t="s">
        <v>434</v>
      </c>
      <c r="E41" s="808" t="s">
        <v>435</v>
      </c>
      <c r="F41" s="808" t="s">
        <v>436</v>
      </c>
      <c r="G41" s="646" t="s">
        <v>331</v>
      </c>
      <c r="H41" s="808" t="s">
        <v>437</v>
      </c>
      <c r="I41" s="808" t="s">
        <v>438</v>
      </c>
      <c r="J41" s="808" t="s">
        <v>439</v>
      </c>
      <c r="K41" s="808" t="s">
        <v>440</v>
      </c>
      <c r="L41" s="646" t="s">
        <v>358</v>
      </c>
      <c r="M41" s="749"/>
      <c r="N41" s="749"/>
      <c r="O41" s="749"/>
      <c r="P41" s="749"/>
      <c r="Q41" s="749"/>
    </row>
    <row r="42" spans="1:17" ht="12.75" customHeight="1">
      <c r="A42" s="163"/>
      <c r="B42" s="164" t="s">
        <v>3309</v>
      </c>
      <c r="C42" s="311">
        <v>32</v>
      </c>
      <c r="D42" s="808" t="s">
        <v>441</v>
      </c>
      <c r="E42" s="808" t="s">
        <v>442</v>
      </c>
      <c r="F42" s="808" t="s">
        <v>443</v>
      </c>
      <c r="G42" s="646" t="s">
        <v>332</v>
      </c>
      <c r="H42" s="808" t="s">
        <v>444</v>
      </c>
      <c r="I42" s="808" t="s">
        <v>445</v>
      </c>
      <c r="J42" s="808" t="s">
        <v>446</v>
      </c>
      <c r="K42" s="808" t="s">
        <v>447</v>
      </c>
      <c r="L42" s="646" t="s">
        <v>359</v>
      </c>
      <c r="M42" s="749"/>
      <c r="N42" s="749"/>
      <c r="O42" s="749"/>
      <c r="P42" s="749"/>
      <c r="Q42" s="749"/>
    </row>
    <row r="43" spans="1:17" ht="12.75" customHeight="1">
      <c r="A43" s="163"/>
      <c r="B43" s="164" t="s">
        <v>3310</v>
      </c>
      <c r="C43" s="311">
        <v>33</v>
      </c>
      <c r="D43" s="808" t="s">
        <v>448</v>
      </c>
      <c r="E43" s="808" t="s">
        <v>449</v>
      </c>
      <c r="F43" s="808" t="s">
        <v>450</v>
      </c>
      <c r="G43" s="646" t="s">
        <v>333</v>
      </c>
      <c r="H43" s="808" t="s">
        <v>451</v>
      </c>
      <c r="I43" s="808" t="s">
        <v>452</v>
      </c>
      <c r="J43" s="808" t="s">
        <v>453</v>
      </c>
      <c r="K43" s="808" t="s">
        <v>454</v>
      </c>
      <c r="L43" s="646" t="s">
        <v>360</v>
      </c>
      <c r="M43" s="749"/>
      <c r="N43" s="749"/>
      <c r="O43" s="749"/>
      <c r="P43" s="749"/>
      <c r="Q43" s="749"/>
    </row>
    <row r="44" spans="1:17" ht="12.75" customHeight="1">
      <c r="A44" s="163"/>
      <c r="B44" s="164" t="s">
        <v>3311</v>
      </c>
      <c r="C44" s="311">
        <v>34</v>
      </c>
      <c r="D44" s="808" t="s">
        <v>455</v>
      </c>
      <c r="E44" s="808" t="s">
        <v>456</v>
      </c>
      <c r="F44" s="808" t="s">
        <v>457</v>
      </c>
      <c r="G44" s="646" t="s">
        <v>334</v>
      </c>
      <c r="H44" s="808" t="s">
        <v>458</v>
      </c>
      <c r="I44" s="808" t="s">
        <v>459</v>
      </c>
      <c r="J44" s="808" t="s">
        <v>460</v>
      </c>
      <c r="K44" s="808" t="s">
        <v>461</v>
      </c>
      <c r="L44" s="646" t="s">
        <v>361</v>
      </c>
      <c r="M44" s="749"/>
      <c r="N44" s="749"/>
      <c r="O44" s="749"/>
      <c r="P44" s="749"/>
      <c r="Q44" s="749"/>
    </row>
    <row r="45" spans="1:17" ht="12.75" customHeight="1">
      <c r="A45" s="163"/>
      <c r="B45" s="164" t="s">
        <v>3312</v>
      </c>
      <c r="C45" s="311">
        <v>35</v>
      </c>
      <c r="D45" s="808" t="s">
        <v>462</v>
      </c>
      <c r="E45" s="808" t="s">
        <v>463</v>
      </c>
      <c r="F45" s="808" t="s">
        <v>464</v>
      </c>
      <c r="G45" s="646" t="s">
        <v>335</v>
      </c>
      <c r="H45" s="808" t="s">
        <v>465</v>
      </c>
      <c r="I45" s="808" t="s">
        <v>466</v>
      </c>
      <c r="J45" s="808" t="s">
        <v>467</v>
      </c>
      <c r="K45" s="808" t="s">
        <v>468</v>
      </c>
      <c r="L45" s="646" t="s">
        <v>362</v>
      </c>
      <c r="M45" s="749"/>
      <c r="N45" s="749"/>
      <c r="O45" s="749"/>
      <c r="P45" s="749"/>
      <c r="Q45" s="749"/>
    </row>
    <row r="46" spans="1:17" ht="12.75" customHeight="1">
      <c r="A46" s="163"/>
      <c r="B46" s="164" t="s">
        <v>3313</v>
      </c>
      <c r="C46" s="311">
        <v>36</v>
      </c>
      <c r="D46" s="808" t="s">
        <v>469</v>
      </c>
      <c r="E46" s="808" t="s">
        <v>470</v>
      </c>
      <c r="F46" s="808" t="s">
        <v>471</v>
      </c>
      <c r="G46" s="646" t="s">
        <v>336</v>
      </c>
      <c r="H46" s="808" t="s">
        <v>472</v>
      </c>
      <c r="I46" s="808" t="s">
        <v>473</v>
      </c>
      <c r="J46" s="808" t="s">
        <v>474</v>
      </c>
      <c r="K46" s="808" t="s">
        <v>475</v>
      </c>
      <c r="L46" s="646" t="s">
        <v>363</v>
      </c>
      <c r="M46" s="749"/>
      <c r="N46" s="749"/>
      <c r="O46" s="749"/>
      <c r="P46" s="749"/>
      <c r="Q46" s="749"/>
    </row>
    <row r="47" spans="1:17" ht="12.75" customHeight="1">
      <c r="A47" s="163"/>
      <c r="B47" s="164" t="s">
        <v>3314</v>
      </c>
      <c r="C47" s="311">
        <v>37</v>
      </c>
      <c r="D47" s="808" t="s">
        <v>476</v>
      </c>
      <c r="E47" s="808" t="s">
        <v>477</v>
      </c>
      <c r="F47" s="808" t="s">
        <v>478</v>
      </c>
      <c r="G47" s="646" t="s">
        <v>337</v>
      </c>
      <c r="H47" s="808" t="s">
        <v>479</v>
      </c>
      <c r="I47" s="808" t="s">
        <v>480</v>
      </c>
      <c r="J47" s="808" t="s">
        <v>481</v>
      </c>
      <c r="K47" s="808" t="s">
        <v>482</v>
      </c>
      <c r="L47" s="646" t="s">
        <v>364</v>
      </c>
      <c r="M47" s="749"/>
      <c r="N47" s="749"/>
      <c r="O47" s="749"/>
      <c r="P47" s="749"/>
      <c r="Q47" s="749"/>
    </row>
    <row r="48" spans="1:17" ht="12.75" customHeight="1">
      <c r="A48" s="163"/>
      <c r="B48" s="164" t="s">
        <v>3315</v>
      </c>
      <c r="C48" s="311">
        <v>38</v>
      </c>
      <c r="D48" s="808" t="s">
        <v>483</v>
      </c>
      <c r="E48" s="808" t="s">
        <v>484</v>
      </c>
      <c r="F48" s="808" t="s">
        <v>485</v>
      </c>
      <c r="G48" s="646" t="s">
        <v>338</v>
      </c>
      <c r="H48" s="808" t="s">
        <v>486</v>
      </c>
      <c r="I48" s="808" t="s">
        <v>487</v>
      </c>
      <c r="J48" s="808" t="s">
        <v>488</v>
      </c>
      <c r="K48" s="808" t="s">
        <v>489</v>
      </c>
      <c r="L48" s="646" t="s">
        <v>365</v>
      </c>
      <c r="M48" s="749"/>
      <c r="N48" s="749"/>
      <c r="O48" s="749"/>
      <c r="P48" s="749"/>
      <c r="Q48" s="749"/>
    </row>
    <row r="49" spans="1:17" ht="12.75" customHeight="1">
      <c r="A49" s="163"/>
      <c r="B49" s="164" t="s">
        <v>3316</v>
      </c>
      <c r="C49" s="311">
        <v>39</v>
      </c>
      <c r="D49" s="808" t="s">
        <v>490</v>
      </c>
      <c r="E49" s="808" t="s">
        <v>491</v>
      </c>
      <c r="F49" s="808" t="s">
        <v>492</v>
      </c>
      <c r="G49" s="646" t="s">
        <v>339</v>
      </c>
      <c r="H49" s="808" t="s">
        <v>493</v>
      </c>
      <c r="I49" s="808" t="s">
        <v>494</v>
      </c>
      <c r="J49" s="808" t="s">
        <v>495</v>
      </c>
      <c r="K49" s="808" t="s">
        <v>496</v>
      </c>
      <c r="L49" s="646" t="s">
        <v>366</v>
      </c>
      <c r="M49" s="749"/>
      <c r="N49" s="749"/>
      <c r="O49" s="749"/>
      <c r="P49" s="749"/>
      <c r="Q49" s="749"/>
    </row>
    <row r="50" spans="1:17" ht="16.5" customHeight="1">
      <c r="A50" s="163"/>
      <c r="B50" s="164" t="s">
        <v>3317</v>
      </c>
      <c r="C50" s="311">
        <v>40</v>
      </c>
      <c r="D50" s="808" t="s">
        <v>497</v>
      </c>
      <c r="E50" s="808" t="s">
        <v>498</v>
      </c>
      <c r="F50" s="808" t="s">
        <v>499</v>
      </c>
      <c r="G50" s="646" t="s">
        <v>340</v>
      </c>
      <c r="H50" s="808" t="s">
        <v>500</v>
      </c>
      <c r="I50" s="808" t="s">
        <v>501</v>
      </c>
      <c r="J50" s="808" t="s">
        <v>502</v>
      </c>
      <c r="K50" s="808" t="s">
        <v>503</v>
      </c>
      <c r="L50" s="646" t="s">
        <v>367</v>
      </c>
      <c r="M50" s="749"/>
      <c r="N50" s="749"/>
      <c r="O50" s="749"/>
      <c r="P50" s="749"/>
      <c r="Q50" s="749"/>
    </row>
    <row r="51" spans="1:17" ht="12" customHeight="1">
      <c r="A51" s="163"/>
      <c r="B51" s="164" t="s">
        <v>3318</v>
      </c>
      <c r="C51" s="311">
        <v>41</v>
      </c>
      <c r="D51" s="808" t="s">
        <v>504</v>
      </c>
      <c r="E51" s="808" t="s">
        <v>505</v>
      </c>
      <c r="F51" s="808" t="s">
        <v>506</v>
      </c>
      <c r="G51" s="646" t="s">
        <v>341</v>
      </c>
      <c r="H51" s="808" t="s">
        <v>507</v>
      </c>
      <c r="I51" s="808" t="s">
        <v>508</v>
      </c>
      <c r="J51" s="808" t="s">
        <v>509</v>
      </c>
      <c r="K51" s="808" t="s">
        <v>510</v>
      </c>
      <c r="L51" s="646" t="s">
        <v>368</v>
      </c>
      <c r="M51" s="749"/>
      <c r="N51" s="749"/>
      <c r="O51" s="749"/>
      <c r="P51" s="749"/>
      <c r="Q51" s="749"/>
    </row>
    <row r="52" spans="1:17" ht="12" customHeight="1">
      <c r="A52" s="163"/>
      <c r="B52" s="164" t="s">
        <v>3319</v>
      </c>
      <c r="C52" s="311">
        <v>42</v>
      </c>
      <c r="D52" s="808" t="s">
        <v>511</v>
      </c>
      <c r="E52" s="808" t="s">
        <v>512</v>
      </c>
      <c r="F52" s="808" t="s">
        <v>513</v>
      </c>
      <c r="G52" s="646" t="s">
        <v>342</v>
      </c>
      <c r="H52" s="808" t="s">
        <v>514</v>
      </c>
      <c r="I52" s="808" t="s">
        <v>515</v>
      </c>
      <c r="J52" s="808" t="s">
        <v>516</v>
      </c>
      <c r="K52" s="808" t="s">
        <v>517</v>
      </c>
      <c r="L52" s="646" t="s">
        <v>369</v>
      </c>
      <c r="M52" s="749"/>
      <c r="N52" s="749"/>
      <c r="O52" s="749"/>
      <c r="P52" s="749"/>
      <c r="Q52" s="749"/>
    </row>
    <row r="53" spans="1:17" ht="12" customHeight="1">
      <c r="A53" s="163"/>
      <c r="B53" s="164" t="s">
        <v>3320</v>
      </c>
      <c r="C53" s="311">
        <v>43</v>
      </c>
      <c r="D53" s="808" t="s">
        <v>518</v>
      </c>
      <c r="E53" s="808" t="s">
        <v>519</v>
      </c>
      <c r="F53" s="808" t="s">
        <v>520</v>
      </c>
      <c r="G53" s="646" t="s">
        <v>343</v>
      </c>
      <c r="H53" s="808" t="s">
        <v>521</v>
      </c>
      <c r="I53" s="808" t="s">
        <v>522</v>
      </c>
      <c r="J53" s="808" t="s">
        <v>523</v>
      </c>
      <c r="K53" s="808" t="s">
        <v>524</v>
      </c>
      <c r="L53" s="646" t="s">
        <v>370</v>
      </c>
      <c r="M53" s="749"/>
      <c r="N53" s="749"/>
      <c r="O53" s="749"/>
      <c r="P53" s="749"/>
      <c r="Q53" s="749"/>
    </row>
    <row r="54" spans="1:17" ht="12" customHeight="1">
      <c r="A54" s="163"/>
      <c r="B54" s="164" t="s">
        <v>3321</v>
      </c>
      <c r="C54" s="311">
        <v>44</v>
      </c>
      <c r="D54" s="808" t="s">
        <v>525</v>
      </c>
      <c r="E54" s="808" t="s">
        <v>526</v>
      </c>
      <c r="F54" s="808" t="s">
        <v>527</v>
      </c>
      <c r="G54" s="646" t="s">
        <v>344</v>
      </c>
      <c r="H54" s="808" t="s">
        <v>528</v>
      </c>
      <c r="I54" s="808" t="s">
        <v>529</v>
      </c>
      <c r="J54" s="808" t="s">
        <v>530</v>
      </c>
      <c r="K54" s="808" t="s">
        <v>531</v>
      </c>
      <c r="L54" s="646" t="s">
        <v>371</v>
      </c>
      <c r="M54" s="670"/>
      <c r="N54" s="670"/>
      <c r="O54" s="670"/>
      <c r="P54" s="670"/>
      <c r="Q54" s="670"/>
    </row>
    <row r="55" spans="1:17" ht="12" customHeight="1">
      <c r="A55" s="163"/>
      <c r="B55" s="164" t="s">
        <v>3322</v>
      </c>
      <c r="C55" s="311">
        <v>45</v>
      </c>
      <c r="D55" s="808" t="s">
        <v>532</v>
      </c>
      <c r="E55" s="808" t="s">
        <v>533</v>
      </c>
      <c r="F55" s="808" t="s">
        <v>534</v>
      </c>
      <c r="G55" s="646" t="s">
        <v>345</v>
      </c>
      <c r="H55" s="808" t="s">
        <v>535</v>
      </c>
      <c r="I55" s="808" t="s">
        <v>536</v>
      </c>
      <c r="J55" s="808" t="s">
        <v>537</v>
      </c>
      <c r="K55" s="808" t="s">
        <v>538</v>
      </c>
      <c r="L55" s="646" t="s">
        <v>372</v>
      </c>
      <c r="M55" s="670"/>
      <c r="N55" s="670"/>
      <c r="O55" s="670"/>
      <c r="P55" s="670"/>
      <c r="Q55" s="670"/>
    </row>
    <row r="56" spans="1:17" ht="12" customHeight="1">
      <c r="A56" s="163"/>
      <c r="B56" s="164" t="s">
        <v>3323</v>
      </c>
      <c r="C56" s="311">
        <v>46</v>
      </c>
      <c r="D56" s="808" t="s">
        <v>539</v>
      </c>
      <c r="E56" s="808" t="s">
        <v>540</v>
      </c>
      <c r="F56" s="808" t="s">
        <v>541</v>
      </c>
      <c r="G56" s="646" t="s">
        <v>346</v>
      </c>
      <c r="H56" s="808" t="s">
        <v>542</v>
      </c>
      <c r="I56" s="808" t="s">
        <v>543</v>
      </c>
      <c r="J56" s="808" t="s">
        <v>544</v>
      </c>
      <c r="K56" s="808" t="s">
        <v>545</v>
      </c>
      <c r="L56" s="646" t="s">
        <v>373</v>
      </c>
      <c r="M56" s="670"/>
      <c r="N56" s="670"/>
      <c r="O56" s="670"/>
      <c r="P56" s="670"/>
      <c r="Q56" s="670"/>
    </row>
    <row r="57" spans="1:17" ht="12" customHeight="1">
      <c r="A57" s="163"/>
      <c r="B57" s="164" t="s">
        <v>3324</v>
      </c>
      <c r="C57" s="311">
        <v>47</v>
      </c>
      <c r="D57" s="808" t="s">
        <v>546</v>
      </c>
      <c r="E57" s="808" t="s">
        <v>547</v>
      </c>
      <c r="F57" s="808" t="s">
        <v>548</v>
      </c>
      <c r="G57" s="646" t="s">
        <v>347</v>
      </c>
      <c r="H57" s="808" t="s">
        <v>549</v>
      </c>
      <c r="I57" s="808" t="s">
        <v>550</v>
      </c>
      <c r="J57" s="808" t="s">
        <v>551</v>
      </c>
      <c r="K57" s="808" t="s">
        <v>552</v>
      </c>
      <c r="L57" s="646" t="s">
        <v>374</v>
      </c>
      <c r="M57" s="670"/>
      <c r="N57" s="670"/>
      <c r="O57" s="670"/>
      <c r="P57" s="670"/>
      <c r="Q57" s="670"/>
    </row>
    <row r="58" spans="1:17" ht="12" customHeight="1">
      <c r="A58" s="163"/>
      <c r="B58" s="164" t="s">
        <v>3325</v>
      </c>
      <c r="C58" s="311">
        <v>48</v>
      </c>
      <c r="D58" s="808" t="s">
        <v>553</v>
      </c>
      <c r="E58" s="808" t="s">
        <v>554</v>
      </c>
      <c r="F58" s="808" t="s">
        <v>555</v>
      </c>
      <c r="G58" s="646" t="s">
        <v>348</v>
      </c>
      <c r="H58" s="808" t="s">
        <v>556</v>
      </c>
      <c r="I58" s="808" t="s">
        <v>557</v>
      </c>
      <c r="J58" s="808" t="s">
        <v>558</v>
      </c>
      <c r="K58" s="808" t="s">
        <v>559</v>
      </c>
      <c r="L58" s="646" t="s">
        <v>375</v>
      </c>
      <c r="M58" s="670"/>
      <c r="N58" s="670"/>
      <c r="O58" s="670"/>
      <c r="P58" s="670"/>
      <c r="Q58" s="670"/>
    </row>
    <row r="59" spans="1:17" ht="12" customHeight="1">
      <c r="A59" s="163"/>
      <c r="B59" s="165" t="s">
        <v>3326</v>
      </c>
      <c r="C59" s="311">
        <v>49</v>
      </c>
      <c r="D59" s="646" t="s">
        <v>326</v>
      </c>
      <c r="E59" s="646" t="s">
        <v>0</v>
      </c>
      <c r="F59" s="646" t="s">
        <v>1</v>
      </c>
      <c r="G59" s="646" t="s">
        <v>2</v>
      </c>
      <c r="H59" s="861"/>
      <c r="I59" s="646" t="s">
        <v>350</v>
      </c>
      <c r="J59" s="646" t="s">
        <v>352</v>
      </c>
      <c r="K59" s="646" t="s">
        <v>354</v>
      </c>
      <c r="L59" s="646" t="s">
        <v>5</v>
      </c>
      <c r="M59" s="670"/>
      <c r="N59" s="670"/>
      <c r="O59" s="670"/>
      <c r="P59" s="670"/>
      <c r="Q59" s="670"/>
    </row>
    <row r="60" spans="1:17" ht="14.25">
      <c r="A60" s="163"/>
      <c r="B60" s="166" t="s">
        <v>3327</v>
      </c>
      <c r="C60" s="311">
        <v>50</v>
      </c>
      <c r="D60" s="741" t="s">
        <v>560</v>
      </c>
      <c r="E60" s="741" t="s">
        <v>561</v>
      </c>
      <c r="F60" s="835"/>
      <c r="G60" s="835"/>
      <c r="H60" s="833"/>
      <c r="I60" s="833"/>
      <c r="J60" s="833"/>
      <c r="K60" s="833"/>
      <c r="L60" s="833"/>
      <c r="M60" s="670"/>
      <c r="N60" s="670"/>
      <c r="O60" s="670"/>
      <c r="P60" s="670"/>
      <c r="Q60" s="670"/>
    </row>
    <row r="61" spans="1:17" ht="14.25">
      <c r="A61" s="163"/>
      <c r="B61" s="166" t="s">
        <v>3328</v>
      </c>
      <c r="C61" s="311">
        <v>51</v>
      </c>
      <c r="D61" s="741" t="s">
        <v>562</v>
      </c>
      <c r="E61" s="741" t="s">
        <v>563</v>
      </c>
      <c r="F61" s="835"/>
      <c r="G61" s="835"/>
      <c r="H61" s="833"/>
      <c r="I61" s="833"/>
      <c r="J61" s="833"/>
      <c r="K61" s="833"/>
      <c r="L61" s="833"/>
      <c r="M61" s="670"/>
      <c r="N61" s="670"/>
      <c r="O61" s="670"/>
      <c r="P61" s="670"/>
      <c r="Q61" s="670"/>
    </row>
    <row r="62" spans="1:17" ht="14.25">
      <c r="A62" s="163"/>
      <c r="B62" s="166" t="s">
        <v>3329</v>
      </c>
      <c r="C62" s="311">
        <v>52</v>
      </c>
      <c r="D62" s="741" t="s">
        <v>564</v>
      </c>
      <c r="E62" s="741" t="s">
        <v>565</v>
      </c>
      <c r="F62" s="835"/>
      <c r="G62" s="835"/>
      <c r="H62" s="833"/>
      <c r="I62" s="833"/>
      <c r="J62" s="833"/>
      <c r="K62" s="833"/>
      <c r="L62" s="833"/>
      <c r="M62" s="670"/>
      <c r="N62" s="670"/>
      <c r="O62" s="670"/>
      <c r="P62" s="670"/>
      <c r="Q62" s="670"/>
    </row>
    <row r="63" spans="1:17" ht="11.25" customHeight="1">
      <c r="A63" s="163"/>
      <c r="B63" s="166" t="s">
        <v>3330</v>
      </c>
      <c r="C63" s="311">
        <v>53</v>
      </c>
      <c r="D63" s="741" t="s">
        <v>566</v>
      </c>
      <c r="E63" s="741" t="s">
        <v>567</v>
      </c>
      <c r="F63" s="835"/>
      <c r="G63" s="835"/>
      <c r="H63" s="833"/>
      <c r="I63" s="833"/>
      <c r="J63" s="833"/>
      <c r="K63" s="833"/>
      <c r="L63" s="833"/>
      <c r="M63" s="670"/>
      <c r="N63" s="670"/>
      <c r="O63" s="670"/>
      <c r="P63" s="670"/>
      <c r="Q63" s="670"/>
    </row>
    <row r="64" spans="1:17" ht="11.25" customHeight="1">
      <c r="A64" s="163"/>
      <c r="B64" s="166" t="s">
        <v>3331</v>
      </c>
      <c r="C64" s="311">
        <v>54</v>
      </c>
      <c r="D64" s="741" t="s">
        <v>568</v>
      </c>
      <c r="E64" s="741" t="s">
        <v>569</v>
      </c>
      <c r="F64" s="835"/>
      <c r="G64" s="835"/>
      <c r="H64" s="833"/>
      <c r="I64" s="833"/>
      <c r="J64" s="833"/>
      <c r="K64" s="833"/>
      <c r="L64" s="833"/>
      <c r="M64" s="670"/>
      <c r="N64" s="670"/>
      <c r="O64" s="670"/>
      <c r="P64" s="670"/>
      <c r="Q64" s="670"/>
    </row>
    <row r="65" spans="1:17" ht="14.25">
      <c r="A65" s="163"/>
      <c r="B65" s="166" t="s">
        <v>3332</v>
      </c>
      <c r="C65" s="311">
        <v>55</v>
      </c>
      <c r="D65" s="741" t="s">
        <v>570</v>
      </c>
      <c r="E65" s="741" t="s">
        <v>571</v>
      </c>
      <c r="F65" s="835"/>
      <c r="G65" s="835"/>
      <c r="H65" s="833"/>
      <c r="I65" s="833"/>
      <c r="J65" s="833"/>
      <c r="K65" s="833"/>
      <c r="L65" s="833"/>
      <c r="M65" s="670"/>
      <c r="N65" s="670"/>
      <c r="O65" s="670"/>
      <c r="P65" s="670"/>
      <c r="Q65" s="670"/>
    </row>
    <row r="66" spans="1:17" ht="14.25">
      <c r="A66" s="163"/>
      <c r="B66" s="166" t="s">
        <v>3333</v>
      </c>
      <c r="C66" s="311">
        <v>56</v>
      </c>
      <c r="D66" s="741" t="s">
        <v>572</v>
      </c>
      <c r="E66" s="741" t="s">
        <v>573</v>
      </c>
      <c r="F66" s="835"/>
      <c r="G66" s="835"/>
      <c r="H66" s="833"/>
      <c r="I66" s="833"/>
      <c r="J66" s="833"/>
      <c r="K66" s="833"/>
      <c r="L66" s="833"/>
      <c r="M66" s="670"/>
      <c r="N66" s="670"/>
      <c r="O66" s="670"/>
      <c r="P66" s="670"/>
      <c r="Q66" s="670"/>
    </row>
    <row r="67" spans="1:17" ht="14.25">
      <c r="A67" s="163"/>
      <c r="B67" s="166" t="s">
        <v>3334</v>
      </c>
      <c r="C67" s="311">
        <v>57</v>
      </c>
      <c r="D67" s="741" t="s">
        <v>574</v>
      </c>
      <c r="E67" s="741" t="s">
        <v>575</v>
      </c>
      <c r="F67" s="835"/>
      <c r="G67" s="835"/>
      <c r="H67" s="833"/>
      <c r="I67" s="833"/>
      <c r="J67" s="833"/>
      <c r="K67" s="833"/>
      <c r="L67" s="833"/>
      <c r="M67" s="670"/>
      <c r="N67" s="670"/>
      <c r="O67" s="670"/>
      <c r="P67" s="670"/>
      <c r="Q67" s="670"/>
    </row>
    <row r="68" spans="1:17" ht="14.25">
      <c r="A68" s="163"/>
      <c r="B68" s="166" t="s">
        <v>3335</v>
      </c>
      <c r="C68" s="311">
        <v>58</v>
      </c>
      <c r="D68" s="741" t="s">
        <v>576</v>
      </c>
      <c r="E68" s="741" t="s">
        <v>577</v>
      </c>
      <c r="F68" s="835"/>
      <c r="G68" s="835"/>
      <c r="H68" s="833"/>
      <c r="I68" s="833"/>
      <c r="J68" s="833"/>
      <c r="K68" s="833"/>
      <c r="L68" s="833"/>
      <c r="M68" s="670"/>
      <c r="N68" s="670"/>
      <c r="O68" s="670"/>
      <c r="P68" s="670"/>
      <c r="Q68" s="670"/>
    </row>
    <row r="69" spans="1:17" ht="14.25">
      <c r="A69" s="163"/>
      <c r="B69" s="166" t="s">
        <v>3336</v>
      </c>
      <c r="C69" s="311">
        <v>59</v>
      </c>
      <c r="D69" s="741" t="s">
        <v>578</v>
      </c>
      <c r="E69" s="741" t="s">
        <v>579</v>
      </c>
      <c r="F69" s="835"/>
      <c r="G69" s="835"/>
      <c r="H69" s="833"/>
      <c r="I69" s="833"/>
      <c r="J69" s="833"/>
      <c r="K69" s="833"/>
      <c r="L69" s="833"/>
      <c r="M69" s="749"/>
      <c r="N69" s="749"/>
      <c r="O69" s="749"/>
      <c r="P69" s="749"/>
      <c r="Q69" s="749"/>
    </row>
    <row r="70" spans="1:17" ht="14.25">
      <c r="A70" s="163"/>
      <c r="B70" s="166" t="s">
        <v>3337</v>
      </c>
      <c r="C70" s="311">
        <v>60</v>
      </c>
      <c r="D70" s="741" t="s">
        <v>580</v>
      </c>
      <c r="E70" s="741" t="s">
        <v>581</v>
      </c>
      <c r="F70" s="835"/>
      <c r="G70" s="835"/>
      <c r="H70" s="833"/>
      <c r="I70" s="833"/>
      <c r="J70" s="833"/>
      <c r="K70" s="833"/>
      <c r="L70" s="833"/>
      <c r="M70" s="670"/>
      <c r="N70" s="670"/>
      <c r="O70" s="670"/>
      <c r="P70" s="670"/>
      <c r="Q70" s="670"/>
    </row>
    <row r="71" spans="1:17" ht="14.25">
      <c r="A71" s="163"/>
      <c r="B71" s="166" t="s">
        <v>3338</v>
      </c>
      <c r="C71" s="311">
        <v>61</v>
      </c>
      <c r="D71" s="741" t="s">
        <v>582</v>
      </c>
      <c r="E71" s="741" t="s">
        <v>583</v>
      </c>
      <c r="F71" s="835"/>
      <c r="G71" s="835"/>
      <c r="H71" s="833"/>
      <c r="I71" s="833"/>
      <c r="J71" s="833"/>
      <c r="K71" s="833"/>
      <c r="L71" s="833"/>
      <c r="M71" s="670"/>
      <c r="N71" s="670"/>
      <c r="O71" s="670"/>
      <c r="P71" s="670"/>
      <c r="Q71" s="670"/>
    </row>
    <row r="72" spans="1:17" ht="14.25">
      <c r="A72" s="163"/>
      <c r="B72" s="166" t="s">
        <v>3339</v>
      </c>
      <c r="C72" s="311">
        <v>62</v>
      </c>
      <c r="D72" s="741" t="s">
        <v>584</v>
      </c>
      <c r="E72" s="741" t="s">
        <v>585</v>
      </c>
      <c r="F72" s="835"/>
      <c r="G72" s="835"/>
      <c r="H72" s="833"/>
      <c r="I72" s="833"/>
      <c r="J72" s="833"/>
      <c r="K72" s="833"/>
      <c r="L72" s="833"/>
      <c r="M72" s="670"/>
      <c r="N72" s="670"/>
      <c r="O72" s="670"/>
      <c r="P72" s="670"/>
      <c r="Q72" s="670"/>
    </row>
    <row r="73" spans="1:17" ht="14.25">
      <c r="A73" s="163"/>
      <c r="B73" s="166" t="s">
        <v>3340</v>
      </c>
      <c r="C73" s="311">
        <v>63</v>
      </c>
      <c r="D73" s="741" t="s">
        <v>586</v>
      </c>
      <c r="E73" s="741" t="s">
        <v>587</v>
      </c>
      <c r="F73" s="835"/>
      <c r="G73" s="835"/>
      <c r="H73" s="833"/>
      <c r="I73" s="833"/>
      <c r="J73" s="833"/>
      <c r="K73" s="833"/>
      <c r="L73" s="833"/>
      <c r="M73" s="670"/>
      <c r="N73" s="670"/>
      <c r="O73" s="670"/>
      <c r="P73" s="670"/>
      <c r="Q73" s="670"/>
    </row>
    <row r="74" spans="1:17" ht="28.5">
      <c r="A74" s="163"/>
      <c r="B74" s="165" t="s">
        <v>3341</v>
      </c>
      <c r="C74" s="311">
        <v>64</v>
      </c>
      <c r="D74" s="745" t="s">
        <v>327</v>
      </c>
      <c r="E74" s="745" t="s">
        <v>3</v>
      </c>
      <c r="F74" s="835"/>
      <c r="G74" s="835"/>
      <c r="H74" s="833"/>
      <c r="I74" s="808" t="s">
        <v>588</v>
      </c>
      <c r="J74" s="808" t="s">
        <v>589</v>
      </c>
      <c r="K74" s="808" t="s">
        <v>590</v>
      </c>
      <c r="L74" s="635" t="s">
        <v>591</v>
      </c>
      <c r="M74" s="670"/>
      <c r="N74" s="670"/>
      <c r="O74" s="670"/>
      <c r="P74" s="670"/>
      <c r="Q74" s="670"/>
    </row>
    <row r="75" spans="1:17" ht="28.5">
      <c r="A75" s="163"/>
      <c r="B75" s="165" t="s">
        <v>3342</v>
      </c>
      <c r="C75" s="311">
        <v>65</v>
      </c>
      <c r="D75" s="745" t="s">
        <v>328</v>
      </c>
      <c r="E75" s="745" t="s">
        <v>4</v>
      </c>
      <c r="F75" s="835"/>
      <c r="G75" s="835"/>
      <c r="H75" s="835"/>
      <c r="I75" s="646" t="s">
        <v>351</v>
      </c>
      <c r="J75" s="646" t="s">
        <v>353</v>
      </c>
      <c r="K75" s="646" t="s">
        <v>355</v>
      </c>
      <c r="L75" s="646" t="s">
        <v>376</v>
      </c>
      <c r="M75" s="670"/>
      <c r="N75" s="670"/>
      <c r="O75" s="670"/>
      <c r="P75" s="670"/>
      <c r="Q75" s="670"/>
    </row>
    <row r="76" spans="1:17" ht="28.5">
      <c r="A76" s="163"/>
      <c r="B76" s="164" t="s">
        <v>3343</v>
      </c>
      <c r="C76" s="311">
        <v>66</v>
      </c>
      <c r="D76" s="835"/>
      <c r="E76" s="835"/>
      <c r="F76" s="835"/>
      <c r="G76" s="835"/>
      <c r="H76" s="835"/>
      <c r="I76" s="646" t="s">
        <v>2291</v>
      </c>
      <c r="J76" s="835"/>
      <c r="K76" s="835"/>
      <c r="L76" s="646" t="s">
        <v>2292</v>
      </c>
      <c r="M76" s="670"/>
      <c r="N76" s="670"/>
      <c r="O76" s="670"/>
      <c r="P76" s="670"/>
      <c r="Q76" s="670"/>
    </row>
    <row r="77" spans="1:17" ht="14.25">
      <c r="A77" s="163"/>
      <c r="B77" s="165" t="s">
        <v>3344</v>
      </c>
      <c r="C77" s="311">
        <v>67</v>
      </c>
      <c r="D77" s="835"/>
      <c r="E77" s="835"/>
      <c r="F77" s="835"/>
      <c r="G77" s="835"/>
      <c r="H77" s="835"/>
      <c r="I77" s="741" t="s">
        <v>597</v>
      </c>
      <c r="J77" s="835"/>
      <c r="K77" s="835"/>
      <c r="L77" s="741" t="s">
        <v>598</v>
      </c>
      <c r="M77" s="670"/>
      <c r="N77" s="670"/>
      <c r="O77" s="670"/>
      <c r="P77" s="670"/>
      <c r="Q77" s="670"/>
    </row>
    <row r="78" spans="4:17" ht="14.25">
      <c r="D78" s="680"/>
      <c r="E78" s="680"/>
      <c r="F78" s="680"/>
      <c r="G78" s="680"/>
      <c r="H78" s="680"/>
      <c r="I78" s="680"/>
      <c r="J78" s="680"/>
      <c r="K78" s="670"/>
      <c r="L78" s="670"/>
      <c r="M78" s="670"/>
      <c r="N78" s="670"/>
      <c r="O78" s="670"/>
      <c r="P78" s="670"/>
      <c r="Q78" s="670"/>
    </row>
    <row r="79" spans="4:17" ht="14.25">
      <c r="D79" s="680"/>
      <c r="E79" s="680"/>
      <c r="F79" s="680"/>
      <c r="G79" s="680"/>
      <c r="H79" s="680"/>
      <c r="I79" s="680"/>
      <c r="J79" s="680"/>
      <c r="K79" s="670"/>
      <c r="L79" s="670"/>
      <c r="M79" s="670"/>
      <c r="N79" s="670"/>
      <c r="O79" s="670"/>
      <c r="P79" s="670"/>
      <c r="Q79" s="670"/>
    </row>
    <row r="80" spans="4:17" ht="14.25">
      <c r="D80" s="680"/>
      <c r="E80" s="680"/>
      <c r="F80" s="680"/>
      <c r="G80" s="680"/>
      <c r="H80" s="680"/>
      <c r="I80" s="680"/>
      <c r="J80" s="680"/>
      <c r="K80" s="670"/>
      <c r="L80" s="670"/>
      <c r="M80" s="670"/>
      <c r="N80" s="670"/>
      <c r="O80" s="670"/>
      <c r="P80" s="670"/>
      <c r="Q80" s="670"/>
    </row>
    <row r="81" spans="1:17" ht="57">
      <c r="A81" s="161" t="s">
        <v>3352</v>
      </c>
      <c r="B81" s="162"/>
      <c r="C81" s="310"/>
      <c r="D81" s="841" t="s">
        <v>3357</v>
      </c>
      <c r="E81" s="841" t="s">
        <v>3346</v>
      </c>
      <c r="F81" s="841" t="s">
        <v>4504</v>
      </c>
      <c r="G81" s="841" t="s">
        <v>4505</v>
      </c>
      <c r="H81" s="841" t="s">
        <v>3358</v>
      </c>
      <c r="I81" s="841" t="s">
        <v>3359</v>
      </c>
      <c r="J81" s="841" t="s">
        <v>3350</v>
      </c>
      <c r="K81" s="841" t="s">
        <v>3351</v>
      </c>
      <c r="L81" s="670"/>
      <c r="M81" s="670"/>
      <c r="N81" s="670"/>
      <c r="O81" s="670"/>
      <c r="P81" s="670"/>
      <c r="Q81" s="670"/>
    </row>
    <row r="82" spans="1:17" ht="12.75" customHeight="1">
      <c r="A82" s="163"/>
      <c r="B82" s="162" t="s">
        <v>3306</v>
      </c>
      <c r="C82" s="310">
        <v>68</v>
      </c>
      <c r="D82" s="808" t="s">
        <v>1612</v>
      </c>
      <c r="E82" s="808" t="s">
        <v>1620</v>
      </c>
      <c r="F82" s="808" t="s">
        <v>1621</v>
      </c>
      <c r="G82" s="646" t="s">
        <v>384</v>
      </c>
      <c r="H82" s="842" t="s">
        <v>599</v>
      </c>
      <c r="I82" s="842" t="s">
        <v>1631</v>
      </c>
      <c r="J82" s="842" t="s">
        <v>600</v>
      </c>
      <c r="K82" s="646" t="s">
        <v>56</v>
      </c>
      <c r="L82" s="670"/>
      <c r="M82" s="670"/>
      <c r="N82" s="670"/>
      <c r="O82" s="670"/>
      <c r="P82" s="670"/>
      <c r="Q82" s="670"/>
    </row>
    <row r="83" spans="1:17" ht="12.75" customHeight="1">
      <c r="A83" s="163"/>
      <c r="B83" s="162" t="s">
        <v>3307</v>
      </c>
      <c r="C83" s="310">
        <v>69</v>
      </c>
      <c r="D83" s="808" t="s">
        <v>1613</v>
      </c>
      <c r="E83" s="808" t="s">
        <v>601</v>
      </c>
      <c r="F83" s="808" t="s">
        <v>1622</v>
      </c>
      <c r="G83" s="646" t="s">
        <v>385</v>
      </c>
      <c r="H83" s="842" t="s">
        <v>602</v>
      </c>
      <c r="I83" s="842" t="s">
        <v>1632</v>
      </c>
      <c r="J83" s="842" t="s">
        <v>603</v>
      </c>
      <c r="K83" s="646" t="s">
        <v>57</v>
      </c>
      <c r="L83" s="670"/>
      <c r="M83" s="670"/>
      <c r="N83" s="670"/>
      <c r="O83" s="670"/>
      <c r="P83" s="670"/>
      <c r="Q83" s="670"/>
    </row>
    <row r="84" spans="1:17" ht="12.75" customHeight="1">
      <c r="A84" s="163"/>
      <c r="B84" s="162" t="s">
        <v>3308</v>
      </c>
      <c r="C84" s="310">
        <v>70</v>
      </c>
      <c r="D84" s="808" t="s">
        <v>604</v>
      </c>
      <c r="E84" s="808" t="s">
        <v>605</v>
      </c>
      <c r="F84" s="808" t="s">
        <v>606</v>
      </c>
      <c r="G84" s="646" t="s">
        <v>386</v>
      </c>
      <c r="H84" s="842" t="s">
        <v>607</v>
      </c>
      <c r="I84" s="842" t="s">
        <v>608</v>
      </c>
      <c r="J84" s="842" t="s">
        <v>609</v>
      </c>
      <c r="K84" s="646" t="s">
        <v>58</v>
      </c>
      <c r="L84" s="670"/>
      <c r="M84" s="670"/>
      <c r="N84" s="670"/>
      <c r="O84" s="670"/>
      <c r="P84" s="670"/>
      <c r="Q84" s="749"/>
    </row>
    <row r="85" spans="1:17" ht="12.75" customHeight="1">
      <c r="A85" s="163"/>
      <c r="B85" s="162" t="s">
        <v>3309</v>
      </c>
      <c r="C85" s="310">
        <v>71</v>
      </c>
      <c r="D85" s="808" t="s">
        <v>1614</v>
      </c>
      <c r="E85" s="808" t="s">
        <v>610</v>
      </c>
      <c r="F85" s="808" t="s">
        <v>1623</v>
      </c>
      <c r="G85" s="646" t="s">
        <v>387</v>
      </c>
      <c r="H85" s="842" t="s">
        <v>611</v>
      </c>
      <c r="I85" s="842" t="s">
        <v>1633</v>
      </c>
      <c r="J85" s="842" t="s">
        <v>612</v>
      </c>
      <c r="K85" s="646" t="s">
        <v>59</v>
      </c>
      <c r="L85" s="670"/>
      <c r="M85" s="670"/>
      <c r="N85" s="670"/>
      <c r="O85" s="670"/>
      <c r="P85" s="670"/>
      <c r="Q85" s="749"/>
    </row>
    <row r="86" spans="1:17" ht="12.75" customHeight="1">
      <c r="A86" s="163"/>
      <c r="B86" s="162" t="s">
        <v>3310</v>
      </c>
      <c r="C86" s="310">
        <v>72</v>
      </c>
      <c r="D86" s="808" t="s">
        <v>613</v>
      </c>
      <c r="E86" s="808" t="s">
        <v>614</v>
      </c>
      <c r="F86" s="808" t="s">
        <v>615</v>
      </c>
      <c r="G86" s="646" t="s">
        <v>388</v>
      </c>
      <c r="H86" s="842" t="s">
        <v>616</v>
      </c>
      <c r="I86" s="842" t="s">
        <v>617</v>
      </c>
      <c r="J86" s="842" t="s">
        <v>618</v>
      </c>
      <c r="K86" s="646" t="s">
        <v>60</v>
      </c>
      <c r="L86" s="670"/>
      <c r="M86" s="670"/>
      <c r="N86" s="670"/>
      <c r="O86" s="670"/>
      <c r="P86" s="670"/>
      <c r="Q86" s="749"/>
    </row>
    <row r="87" spans="1:17" ht="12.75" customHeight="1">
      <c r="A87" s="163"/>
      <c r="B87" s="162" t="s">
        <v>3311</v>
      </c>
      <c r="C87" s="310">
        <v>73</v>
      </c>
      <c r="D87" s="808" t="s">
        <v>1615</v>
      </c>
      <c r="E87" s="808" t="s">
        <v>619</v>
      </c>
      <c r="F87" s="808" t="s">
        <v>1624</v>
      </c>
      <c r="G87" s="646" t="s">
        <v>389</v>
      </c>
      <c r="H87" s="842" t="s">
        <v>620</v>
      </c>
      <c r="I87" s="842" t="s">
        <v>1634</v>
      </c>
      <c r="J87" s="842" t="s">
        <v>621</v>
      </c>
      <c r="K87" s="646" t="s">
        <v>61</v>
      </c>
      <c r="L87" s="670"/>
      <c r="M87" s="670"/>
      <c r="N87" s="670"/>
      <c r="O87" s="670"/>
      <c r="P87" s="670"/>
      <c r="Q87" s="749"/>
    </row>
    <row r="88" spans="1:17" ht="12.75" customHeight="1">
      <c r="A88" s="163"/>
      <c r="B88" s="162" t="s">
        <v>3312</v>
      </c>
      <c r="C88" s="310">
        <v>74</v>
      </c>
      <c r="D88" s="808" t="s">
        <v>1616</v>
      </c>
      <c r="E88" s="808" t="s">
        <v>622</v>
      </c>
      <c r="F88" s="808" t="s">
        <v>1625</v>
      </c>
      <c r="G88" s="646" t="s">
        <v>390</v>
      </c>
      <c r="H88" s="842" t="s">
        <v>623</v>
      </c>
      <c r="I88" s="842" t="s">
        <v>1635</v>
      </c>
      <c r="J88" s="842" t="s">
        <v>624</v>
      </c>
      <c r="K88" s="646" t="s">
        <v>62</v>
      </c>
      <c r="L88" s="670"/>
      <c r="M88" s="670"/>
      <c r="N88" s="670"/>
      <c r="O88" s="670"/>
      <c r="P88" s="670"/>
      <c r="Q88" s="749"/>
    </row>
    <row r="89" spans="1:17" ht="12.75" customHeight="1">
      <c r="A89" s="163"/>
      <c r="B89" s="162" t="s">
        <v>3313</v>
      </c>
      <c r="C89" s="310">
        <v>75</v>
      </c>
      <c r="D89" s="808" t="s">
        <v>625</v>
      </c>
      <c r="E89" s="808" t="s">
        <v>626</v>
      </c>
      <c r="F89" s="808" t="s">
        <v>627</v>
      </c>
      <c r="G89" s="646" t="s">
        <v>391</v>
      </c>
      <c r="H89" s="842" t="s">
        <v>628</v>
      </c>
      <c r="I89" s="842" t="s">
        <v>629</v>
      </c>
      <c r="J89" s="842" t="s">
        <v>630</v>
      </c>
      <c r="K89" s="646" t="s">
        <v>63</v>
      </c>
      <c r="L89" s="670"/>
      <c r="M89" s="670"/>
      <c r="N89" s="670"/>
      <c r="O89" s="670"/>
      <c r="P89" s="670"/>
      <c r="Q89" s="749"/>
    </row>
    <row r="90" spans="1:17" ht="12.75" customHeight="1">
      <c r="A90" s="163"/>
      <c r="B90" s="162" t="s">
        <v>3314</v>
      </c>
      <c r="C90" s="310">
        <v>76</v>
      </c>
      <c r="D90" s="808" t="s">
        <v>631</v>
      </c>
      <c r="E90" s="808" t="s">
        <v>632</v>
      </c>
      <c r="F90" s="808" t="s">
        <v>1626</v>
      </c>
      <c r="G90" s="646" t="s">
        <v>392</v>
      </c>
      <c r="H90" s="842" t="s">
        <v>633</v>
      </c>
      <c r="I90" s="842" t="s">
        <v>1636</v>
      </c>
      <c r="J90" s="842" t="s">
        <v>634</v>
      </c>
      <c r="K90" s="646" t="s">
        <v>64</v>
      </c>
      <c r="L90" s="670"/>
      <c r="M90" s="670"/>
      <c r="N90" s="670"/>
      <c r="O90" s="670"/>
      <c r="P90" s="670"/>
      <c r="Q90" s="749"/>
    </row>
    <row r="91" spans="1:17" ht="12.75" customHeight="1">
      <c r="A91" s="163"/>
      <c r="B91" s="162" t="s">
        <v>3315</v>
      </c>
      <c r="C91" s="310">
        <v>77</v>
      </c>
      <c r="D91" s="808" t="s">
        <v>1617</v>
      </c>
      <c r="E91" s="808" t="s">
        <v>635</v>
      </c>
      <c r="F91" s="808" t="s">
        <v>1627</v>
      </c>
      <c r="G91" s="646" t="s">
        <v>393</v>
      </c>
      <c r="H91" s="842" t="s">
        <v>636</v>
      </c>
      <c r="I91" s="842" t="s">
        <v>1637</v>
      </c>
      <c r="J91" s="842" t="s">
        <v>637</v>
      </c>
      <c r="K91" s="646" t="s">
        <v>65</v>
      </c>
      <c r="L91" s="670"/>
      <c r="M91" s="670"/>
      <c r="N91" s="670"/>
      <c r="O91" s="670"/>
      <c r="P91" s="670"/>
      <c r="Q91" s="749"/>
    </row>
    <row r="92" spans="1:17" ht="12.75" customHeight="1">
      <c r="A92" s="163"/>
      <c r="B92" s="162" t="s">
        <v>3316</v>
      </c>
      <c r="C92" s="310">
        <v>78</v>
      </c>
      <c r="D92" s="808" t="s">
        <v>638</v>
      </c>
      <c r="E92" s="808" t="s">
        <v>639</v>
      </c>
      <c r="F92" s="808" t="s">
        <v>640</v>
      </c>
      <c r="G92" s="646" t="s">
        <v>394</v>
      </c>
      <c r="H92" s="842" t="s">
        <v>641</v>
      </c>
      <c r="I92" s="842" t="s">
        <v>642</v>
      </c>
      <c r="J92" s="842" t="s">
        <v>643</v>
      </c>
      <c r="K92" s="646" t="s">
        <v>66</v>
      </c>
      <c r="L92" s="670"/>
      <c r="M92" s="670"/>
      <c r="N92" s="670"/>
      <c r="O92" s="670"/>
      <c r="P92" s="670"/>
      <c r="Q92" s="749"/>
    </row>
    <row r="93" spans="1:17" ht="12.75" customHeight="1">
      <c r="A93" s="163"/>
      <c r="B93" s="162" t="s">
        <v>3317</v>
      </c>
      <c r="C93" s="310">
        <v>79</v>
      </c>
      <c r="D93" s="808" t="s">
        <v>1618</v>
      </c>
      <c r="E93" s="808" t="s">
        <v>644</v>
      </c>
      <c r="F93" s="808" t="s">
        <v>1628</v>
      </c>
      <c r="G93" s="646" t="s">
        <v>395</v>
      </c>
      <c r="H93" s="842" t="s">
        <v>645</v>
      </c>
      <c r="I93" s="842" t="s">
        <v>1638</v>
      </c>
      <c r="J93" s="842" t="s">
        <v>646</v>
      </c>
      <c r="K93" s="646" t="s">
        <v>67</v>
      </c>
      <c r="L93" s="670"/>
      <c r="M93" s="670"/>
      <c r="N93" s="670"/>
      <c r="O93" s="670"/>
      <c r="P93" s="670"/>
      <c r="Q93" s="749"/>
    </row>
    <row r="94" spans="1:17" ht="12.75" customHeight="1">
      <c r="A94" s="163"/>
      <c r="B94" s="162" t="s">
        <v>3318</v>
      </c>
      <c r="C94" s="310">
        <v>80</v>
      </c>
      <c r="D94" s="808" t="s">
        <v>1619</v>
      </c>
      <c r="E94" s="808" t="s">
        <v>647</v>
      </c>
      <c r="F94" s="808" t="s">
        <v>1629</v>
      </c>
      <c r="G94" s="646" t="s">
        <v>396</v>
      </c>
      <c r="H94" s="842" t="s">
        <v>648</v>
      </c>
      <c r="I94" s="842" t="s">
        <v>1639</v>
      </c>
      <c r="J94" s="842" t="s">
        <v>649</v>
      </c>
      <c r="K94" s="646" t="s">
        <v>68</v>
      </c>
      <c r="L94" s="670"/>
      <c r="M94" s="670"/>
      <c r="N94" s="670"/>
      <c r="O94" s="670"/>
      <c r="P94" s="670"/>
      <c r="Q94" s="749"/>
    </row>
    <row r="95" spans="1:17" ht="12.75" customHeight="1">
      <c r="A95" s="163"/>
      <c r="B95" s="162" t="s">
        <v>3319</v>
      </c>
      <c r="C95" s="310">
        <v>81</v>
      </c>
      <c r="D95" s="808" t="s">
        <v>650</v>
      </c>
      <c r="E95" s="808" t="s">
        <v>651</v>
      </c>
      <c r="F95" s="808" t="s">
        <v>1630</v>
      </c>
      <c r="G95" s="646" t="s">
        <v>397</v>
      </c>
      <c r="H95" s="842" t="s">
        <v>652</v>
      </c>
      <c r="I95" s="842" t="s">
        <v>1640</v>
      </c>
      <c r="J95" s="842" t="s">
        <v>653</v>
      </c>
      <c r="K95" s="646" t="s">
        <v>69</v>
      </c>
      <c r="L95" s="670"/>
      <c r="M95" s="670"/>
      <c r="N95" s="670"/>
      <c r="O95" s="670"/>
      <c r="P95" s="670"/>
      <c r="Q95" s="749"/>
    </row>
    <row r="96" spans="1:17" ht="12.75" customHeight="1">
      <c r="A96" s="163"/>
      <c r="B96" s="162" t="s">
        <v>3320</v>
      </c>
      <c r="C96" s="310">
        <v>82</v>
      </c>
      <c r="D96" s="808" t="s">
        <v>654</v>
      </c>
      <c r="E96" s="808" t="s">
        <v>655</v>
      </c>
      <c r="F96" s="808" t="s">
        <v>656</v>
      </c>
      <c r="G96" s="646" t="s">
        <v>398</v>
      </c>
      <c r="H96" s="842" t="s">
        <v>657</v>
      </c>
      <c r="I96" s="842" t="s">
        <v>658</v>
      </c>
      <c r="J96" s="842" t="s">
        <v>659</v>
      </c>
      <c r="K96" s="646" t="s">
        <v>70</v>
      </c>
      <c r="L96" s="670"/>
      <c r="M96" s="670"/>
      <c r="N96" s="670"/>
      <c r="O96" s="670"/>
      <c r="P96" s="670"/>
      <c r="Q96" s="749"/>
    </row>
    <row r="97" spans="1:17" ht="12.75" customHeight="1">
      <c r="A97" s="163"/>
      <c r="B97" s="162" t="s">
        <v>3321</v>
      </c>
      <c r="C97" s="310">
        <v>83</v>
      </c>
      <c r="D97" s="808" t="s">
        <v>660</v>
      </c>
      <c r="E97" s="808" t="s">
        <v>661</v>
      </c>
      <c r="F97" s="808" t="s">
        <v>662</v>
      </c>
      <c r="G97" s="646" t="s">
        <v>399</v>
      </c>
      <c r="H97" s="842" t="s">
        <v>663</v>
      </c>
      <c r="I97" s="842" t="s">
        <v>664</v>
      </c>
      <c r="J97" s="842" t="s">
        <v>665</v>
      </c>
      <c r="K97" s="646" t="s">
        <v>71</v>
      </c>
      <c r="L97" s="670"/>
      <c r="M97" s="670"/>
      <c r="N97" s="670"/>
      <c r="O97" s="670"/>
      <c r="P97" s="670"/>
      <c r="Q97" s="749"/>
    </row>
    <row r="98" spans="1:17" ht="12.75" customHeight="1">
      <c r="A98" s="163"/>
      <c r="B98" s="162" t="s">
        <v>3322</v>
      </c>
      <c r="C98" s="310">
        <v>84</v>
      </c>
      <c r="D98" s="808" t="s">
        <v>666</v>
      </c>
      <c r="E98" s="808" t="s">
        <v>667</v>
      </c>
      <c r="F98" s="808" t="s">
        <v>668</v>
      </c>
      <c r="G98" s="646" t="s">
        <v>400</v>
      </c>
      <c r="H98" s="842" t="s">
        <v>669</v>
      </c>
      <c r="I98" s="842" t="s">
        <v>670</v>
      </c>
      <c r="J98" s="842" t="s">
        <v>671</v>
      </c>
      <c r="K98" s="646" t="s">
        <v>72</v>
      </c>
      <c r="L98" s="670"/>
      <c r="M98" s="670"/>
      <c r="N98" s="670"/>
      <c r="O98" s="670"/>
      <c r="P98" s="670"/>
      <c r="Q98" s="749"/>
    </row>
    <row r="99" spans="1:17" ht="12.75" customHeight="1">
      <c r="A99" s="163"/>
      <c r="B99" s="162" t="s">
        <v>3323</v>
      </c>
      <c r="C99" s="310">
        <v>85</v>
      </c>
      <c r="D99" s="808" t="s">
        <v>672</v>
      </c>
      <c r="E99" s="808" t="s">
        <v>673</v>
      </c>
      <c r="F99" s="808" t="s">
        <v>674</v>
      </c>
      <c r="G99" s="646" t="s">
        <v>401</v>
      </c>
      <c r="H99" s="842" t="s">
        <v>675</v>
      </c>
      <c r="I99" s="842" t="s">
        <v>676</v>
      </c>
      <c r="J99" s="842" t="s">
        <v>677</v>
      </c>
      <c r="K99" s="646" t="s">
        <v>73</v>
      </c>
      <c r="L99" s="670"/>
      <c r="M99" s="670"/>
      <c r="N99" s="670"/>
      <c r="O99" s="670"/>
      <c r="P99" s="670"/>
      <c r="Q99" s="670"/>
    </row>
    <row r="100" spans="1:17" ht="12.75" customHeight="1">
      <c r="A100" s="163"/>
      <c r="B100" s="162" t="s">
        <v>3324</v>
      </c>
      <c r="C100" s="310">
        <v>86</v>
      </c>
      <c r="D100" s="808" t="s">
        <v>678</v>
      </c>
      <c r="E100" s="808" t="s">
        <v>679</v>
      </c>
      <c r="F100" s="808" t="s">
        <v>680</v>
      </c>
      <c r="G100" s="646" t="s">
        <v>402</v>
      </c>
      <c r="H100" s="842" t="s">
        <v>681</v>
      </c>
      <c r="I100" s="842" t="s">
        <v>682</v>
      </c>
      <c r="J100" s="842" t="s">
        <v>683</v>
      </c>
      <c r="K100" s="646" t="s">
        <v>74</v>
      </c>
      <c r="L100" s="670"/>
      <c r="M100" s="670"/>
      <c r="N100" s="670"/>
      <c r="O100" s="670"/>
      <c r="P100" s="670"/>
      <c r="Q100" s="670"/>
    </row>
    <row r="101" spans="1:17" ht="12.75" customHeight="1">
      <c r="A101" s="163"/>
      <c r="B101" s="162" t="s">
        <v>3325</v>
      </c>
      <c r="C101" s="310">
        <v>87</v>
      </c>
      <c r="D101" s="808" t="s">
        <v>684</v>
      </c>
      <c r="E101" s="808" t="s">
        <v>685</v>
      </c>
      <c r="F101" s="808" t="s">
        <v>686</v>
      </c>
      <c r="G101" s="646" t="s">
        <v>403</v>
      </c>
      <c r="H101" s="842" t="s">
        <v>687</v>
      </c>
      <c r="I101" s="842" t="s">
        <v>688</v>
      </c>
      <c r="J101" s="842" t="s">
        <v>689</v>
      </c>
      <c r="K101" s="646" t="s">
        <v>75</v>
      </c>
      <c r="L101" s="670"/>
      <c r="M101" s="670"/>
      <c r="N101" s="670"/>
      <c r="O101" s="670"/>
      <c r="P101" s="670"/>
      <c r="Q101" s="670"/>
    </row>
    <row r="102" spans="1:17" ht="28.5">
      <c r="A102" s="163"/>
      <c r="B102" s="410" t="s">
        <v>3353</v>
      </c>
      <c r="C102" s="310">
        <v>88</v>
      </c>
      <c r="D102" s="636" t="s">
        <v>377</v>
      </c>
      <c r="E102" s="636" t="s">
        <v>380</v>
      </c>
      <c r="F102" s="636" t="s">
        <v>383</v>
      </c>
      <c r="G102" s="646" t="s">
        <v>404</v>
      </c>
      <c r="H102" s="646" t="s">
        <v>405</v>
      </c>
      <c r="I102" s="646" t="s">
        <v>407</v>
      </c>
      <c r="J102" s="646" t="s">
        <v>54</v>
      </c>
      <c r="K102" s="646" t="s">
        <v>76</v>
      </c>
      <c r="L102" s="670"/>
      <c r="M102" s="670"/>
      <c r="N102" s="670"/>
      <c r="O102" s="670"/>
      <c r="P102" s="670"/>
      <c r="Q102" s="749"/>
    </row>
    <row r="103" spans="1:17" ht="14.25">
      <c r="A103" s="163"/>
      <c r="B103" s="166" t="s">
        <v>3327</v>
      </c>
      <c r="C103" s="310">
        <v>89</v>
      </c>
      <c r="D103" s="808" t="s">
        <v>690</v>
      </c>
      <c r="E103" s="808" t="s">
        <v>691</v>
      </c>
      <c r="F103" s="835"/>
      <c r="G103" s="835"/>
      <c r="H103" s="833"/>
      <c r="I103" s="833"/>
      <c r="J103" s="833"/>
      <c r="K103" s="833"/>
      <c r="L103" s="670"/>
      <c r="M103" s="670"/>
      <c r="N103" s="670"/>
      <c r="O103" s="670"/>
      <c r="P103" s="670"/>
      <c r="Q103" s="749"/>
    </row>
    <row r="104" spans="1:17" ht="14.25">
      <c r="A104" s="163"/>
      <c r="B104" s="166" t="s">
        <v>3328</v>
      </c>
      <c r="C104" s="310">
        <v>90</v>
      </c>
      <c r="D104" s="808" t="s">
        <v>692</v>
      </c>
      <c r="E104" s="808" t="s">
        <v>693</v>
      </c>
      <c r="F104" s="835"/>
      <c r="G104" s="835"/>
      <c r="H104" s="833"/>
      <c r="I104" s="833"/>
      <c r="J104" s="833"/>
      <c r="K104" s="833"/>
      <c r="L104" s="670"/>
      <c r="M104" s="670"/>
      <c r="N104" s="670"/>
      <c r="O104" s="670"/>
      <c r="P104" s="670"/>
      <c r="Q104" s="749"/>
    </row>
    <row r="105" spans="1:17" ht="14.25">
      <c r="A105" s="163"/>
      <c r="B105" s="166" t="s">
        <v>3329</v>
      </c>
      <c r="C105" s="310">
        <v>91</v>
      </c>
      <c r="D105" s="808" t="s">
        <v>694</v>
      </c>
      <c r="E105" s="808" t="s">
        <v>695</v>
      </c>
      <c r="F105" s="835"/>
      <c r="G105" s="835"/>
      <c r="H105" s="833"/>
      <c r="I105" s="833"/>
      <c r="J105" s="833"/>
      <c r="K105" s="833"/>
      <c r="L105" s="670"/>
      <c r="M105" s="670"/>
      <c r="N105" s="670"/>
      <c r="O105" s="670"/>
      <c r="P105" s="670"/>
      <c r="Q105" s="749"/>
    </row>
    <row r="106" spans="1:17" ht="14.25">
      <c r="A106" s="163"/>
      <c r="B106" s="166" t="s">
        <v>3330</v>
      </c>
      <c r="C106" s="310">
        <v>92</v>
      </c>
      <c r="D106" s="808" t="s">
        <v>696</v>
      </c>
      <c r="E106" s="808" t="s">
        <v>697</v>
      </c>
      <c r="F106" s="835"/>
      <c r="G106" s="835"/>
      <c r="H106" s="833"/>
      <c r="I106" s="833"/>
      <c r="J106" s="833"/>
      <c r="K106" s="833"/>
      <c r="L106" s="670"/>
      <c r="M106" s="749"/>
      <c r="N106" s="749"/>
      <c r="O106" s="749"/>
      <c r="P106" s="749"/>
      <c r="Q106" s="749"/>
    </row>
    <row r="107" spans="1:17" ht="14.25">
      <c r="A107" s="163"/>
      <c r="B107" s="166" t="s">
        <v>3331</v>
      </c>
      <c r="C107" s="310">
        <v>93</v>
      </c>
      <c r="D107" s="808" t="s">
        <v>698</v>
      </c>
      <c r="E107" s="808" t="s">
        <v>699</v>
      </c>
      <c r="F107" s="835"/>
      <c r="G107" s="835"/>
      <c r="H107" s="833"/>
      <c r="I107" s="833"/>
      <c r="J107" s="833"/>
      <c r="K107" s="833"/>
      <c r="L107" s="670"/>
      <c r="M107" s="670"/>
      <c r="N107" s="670"/>
      <c r="O107" s="670"/>
      <c r="P107" s="670"/>
      <c r="Q107" s="749"/>
    </row>
    <row r="108" spans="1:17" ht="14.25">
      <c r="A108" s="163"/>
      <c r="B108" s="166" t="s">
        <v>3332</v>
      </c>
      <c r="C108" s="310">
        <v>94</v>
      </c>
      <c r="D108" s="808" t="s">
        <v>700</v>
      </c>
      <c r="E108" s="808" t="s">
        <v>701</v>
      </c>
      <c r="F108" s="835"/>
      <c r="G108" s="835"/>
      <c r="H108" s="833"/>
      <c r="I108" s="833"/>
      <c r="J108" s="833"/>
      <c r="K108" s="833"/>
      <c r="L108" s="749"/>
      <c r="M108" s="670"/>
      <c r="N108" s="670"/>
      <c r="O108" s="670"/>
      <c r="P108" s="670"/>
      <c r="Q108" s="749"/>
    </row>
    <row r="109" spans="1:17" ht="14.25">
      <c r="A109" s="163"/>
      <c r="B109" s="166" t="s">
        <v>3333</v>
      </c>
      <c r="C109" s="310">
        <v>95</v>
      </c>
      <c r="D109" s="808" t="s">
        <v>702</v>
      </c>
      <c r="E109" s="808" t="s">
        <v>703</v>
      </c>
      <c r="F109" s="835"/>
      <c r="G109" s="835"/>
      <c r="H109" s="833"/>
      <c r="I109" s="833"/>
      <c r="J109" s="833"/>
      <c r="K109" s="833"/>
      <c r="L109" s="670"/>
      <c r="M109" s="670"/>
      <c r="N109" s="670"/>
      <c r="O109" s="670"/>
      <c r="P109" s="670"/>
      <c r="Q109" s="749"/>
    </row>
    <row r="110" spans="1:17" ht="14.25">
      <c r="A110" s="163"/>
      <c r="B110" s="166" t="s">
        <v>3334</v>
      </c>
      <c r="C110" s="310">
        <v>96</v>
      </c>
      <c r="D110" s="808" t="s">
        <v>704</v>
      </c>
      <c r="E110" s="808" t="s">
        <v>705</v>
      </c>
      <c r="F110" s="835"/>
      <c r="G110" s="835"/>
      <c r="H110" s="833"/>
      <c r="I110" s="833"/>
      <c r="J110" s="833"/>
      <c r="K110" s="833"/>
      <c r="L110" s="670"/>
      <c r="M110" s="670"/>
      <c r="N110" s="670"/>
      <c r="O110" s="670"/>
      <c r="P110" s="670"/>
      <c r="Q110" s="749"/>
    </row>
    <row r="111" spans="1:17" ht="14.25">
      <c r="A111" s="163"/>
      <c r="B111" s="166" t="s">
        <v>3335</v>
      </c>
      <c r="C111" s="310">
        <v>97</v>
      </c>
      <c r="D111" s="808" t="s">
        <v>706</v>
      </c>
      <c r="E111" s="808" t="s">
        <v>707</v>
      </c>
      <c r="F111" s="835"/>
      <c r="G111" s="835"/>
      <c r="H111" s="833"/>
      <c r="I111" s="833"/>
      <c r="J111" s="833"/>
      <c r="K111" s="833"/>
      <c r="L111" s="670"/>
      <c r="M111" s="749"/>
      <c r="N111" s="749"/>
      <c r="O111" s="749"/>
      <c r="P111" s="749"/>
      <c r="Q111" s="749"/>
    </row>
    <row r="112" spans="1:17" ht="14.25">
      <c r="A112" s="163"/>
      <c r="B112" s="166" t="s">
        <v>3336</v>
      </c>
      <c r="C112" s="310">
        <v>98</v>
      </c>
      <c r="D112" s="808" t="s">
        <v>708</v>
      </c>
      <c r="E112" s="808" t="s">
        <v>709</v>
      </c>
      <c r="F112" s="835"/>
      <c r="G112" s="835"/>
      <c r="H112" s="833"/>
      <c r="I112" s="833"/>
      <c r="J112" s="833"/>
      <c r="K112" s="833"/>
      <c r="L112" s="670"/>
      <c r="M112" s="670"/>
      <c r="N112" s="670"/>
      <c r="O112" s="670"/>
      <c r="P112" s="670"/>
      <c r="Q112" s="749"/>
    </row>
    <row r="113" spans="1:17" ht="14.25">
      <c r="A113" s="163"/>
      <c r="B113" s="166" t="s">
        <v>3337</v>
      </c>
      <c r="C113" s="310">
        <v>99</v>
      </c>
      <c r="D113" s="808" t="s">
        <v>710</v>
      </c>
      <c r="E113" s="808" t="s">
        <v>711</v>
      </c>
      <c r="F113" s="835"/>
      <c r="G113" s="835"/>
      <c r="H113" s="833"/>
      <c r="I113" s="833"/>
      <c r="J113" s="833"/>
      <c r="K113" s="833"/>
      <c r="L113" s="749"/>
      <c r="M113" s="670"/>
      <c r="N113" s="670"/>
      <c r="O113" s="670"/>
      <c r="P113" s="670"/>
      <c r="Q113" s="749"/>
    </row>
    <row r="114" spans="1:17" ht="14.25">
      <c r="A114" s="163"/>
      <c r="B114" s="166" t="s">
        <v>3338</v>
      </c>
      <c r="C114" s="310">
        <v>100</v>
      </c>
      <c r="D114" s="808" t="s">
        <v>712</v>
      </c>
      <c r="E114" s="808" t="s">
        <v>713</v>
      </c>
      <c r="F114" s="835"/>
      <c r="G114" s="835"/>
      <c r="H114" s="833"/>
      <c r="I114" s="833"/>
      <c r="J114" s="833"/>
      <c r="K114" s="833"/>
      <c r="L114" s="670"/>
      <c r="M114" s="670"/>
      <c r="N114" s="670"/>
      <c r="O114" s="670"/>
      <c r="P114" s="670"/>
      <c r="Q114" s="749"/>
    </row>
    <row r="115" spans="1:17" ht="14.25">
      <c r="A115" s="163"/>
      <c r="B115" s="166" t="s">
        <v>3339</v>
      </c>
      <c r="C115" s="310">
        <v>101</v>
      </c>
      <c r="D115" s="808" t="s">
        <v>714</v>
      </c>
      <c r="E115" s="808" t="s">
        <v>715</v>
      </c>
      <c r="F115" s="835"/>
      <c r="G115" s="835"/>
      <c r="H115" s="833"/>
      <c r="I115" s="833"/>
      <c r="J115" s="833"/>
      <c r="K115" s="833"/>
      <c r="L115" s="670"/>
      <c r="M115" s="670"/>
      <c r="N115" s="670"/>
      <c r="O115" s="670"/>
      <c r="P115" s="670"/>
      <c r="Q115" s="749"/>
    </row>
    <row r="116" spans="1:17" ht="14.25">
      <c r="A116" s="163"/>
      <c r="B116" s="166" t="s">
        <v>3340</v>
      </c>
      <c r="C116" s="310">
        <v>102</v>
      </c>
      <c r="D116" s="808" t="s">
        <v>716</v>
      </c>
      <c r="E116" s="808" t="s">
        <v>717</v>
      </c>
      <c r="F116" s="835"/>
      <c r="G116" s="835"/>
      <c r="H116" s="833"/>
      <c r="I116" s="833"/>
      <c r="J116" s="833"/>
      <c r="K116" s="833"/>
      <c r="L116" s="670"/>
      <c r="M116" s="749"/>
      <c r="N116" s="749"/>
      <c r="O116" s="749"/>
      <c r="P116" s="749"/>
      <c r="Q116" s="749"/>
    </row>
    <row r="117" spans="1:17" ht="28.5">
      <c r="A117" s="163"/>
      <c r="B117" s="410" t="s">
        <v>3354</v>
      </c>
      <c r="C117" s="310">
        <v>103</v>
      </c>
      <c r="D117" s="646" t="s">
        <v>378</v>
      </c>
      <c r="E117" s="646" t="s">
        <v>381</v>
      </c>
      <c r="F117" s="835"/>
      <c r="G117" s="835"/>
      <c r="H117" s="842" t="s">
        <v>718</v>
      </c>
      <c r="I117" s="842" t="s">
        <v>719</v>
      </c>
      <c r="J117" s="842" t="s">
        <v>720</v>
      </c>
      <c r="K117" s="646" t="s">
        <v>2294</v>
      </c>
      <c r="L117" s="670"/>
      <c r="M117" s="670"/>
      <c r="N117" s="670"/>
      <c r="O117" s="670"/>
      <c r="P117" s="670"/>
      <c r="Q117" s="749"/>
    </row>
    <row r="118" spans="1:17" ht="28.5">
      <c r="A118" s="163"/>
      <c r="B118" s="410" t="s">
        <v>3355</v>
      </c>
      <c r="C118" s="310">
        <v>104</v>
      </c>
      <c r="D118" s="646" t="s">
        <v>379</v>
      </c>
      <c r="E118" s="646" t="s">
        <v>382</v>
      </c>
      <c r="F118" s="835"/>
      <c r="G118" s="835"/>
      <c r="H118" s="646" t="s">
        <v>406</v>
      </c>
      <c r="I118" s="646" t="s">
        <v>53</v>
      </c>
      <c r="J118" s="646" t="s">
        <v>55</v>
      </c>
      <c r="K118" s="646" t="s">
        <v>77</v>
      </c>
      <c r="L118" s="749"/>
      <c r="M118" s="670"/>
      <c r="N118" s="670"/>
      <c r="O118" s="670"/>
      <c r="P118" s="670"/>
      <c r="Q118" s="749"/>
    </row>
    <row r="119" spans="1:17" ht="28.5">
      <c r="A119" s="163"/>
      <c r="B119" s="411" t="s">
        <v>3343</v>
      </c>
      <c r="C119" s="310">
        <v>105</v>
      </c>
      <c r="D119" s="835"/>
      <c r="E119" s="835"/>
      <c r="F119" s="835"/>
      <c r="G119" s="835"/>
      <c r="H119" s="646" t="s">
        <v>2293</v>
      </c>
      <c r="I119" s="835"/>
      <c r="J119" s="835"/>
      <c r="K119" s="646" t="s">
        <v>2295</v>
      </c>
      <c r="L119" s="670"/>
      <c r="M119" s="670"/>
      <c r="N119" s="670"/>
      <c r="O119" s="670"/>
      <c r="P119" s="670"/>
      <c r="Q119" s="749"/>
    </row>
    <row r="120" spans="1:17" ht="14.25">
      <c r="A120" s="163"/>
      <c r="B120" s="410" t="s">
        <v>3356</v>
      </c>
      <c r="C120" s="310">
        <v>106</v>
      </c>
      <c r="D120" s="835"/>
      <c r="E120" s="835"/>
      <c r="F120" s="835"/>
      <c r="G120" s="835"/>
      <c r="H120" s="741" t="s">
        <v>721</v>
      </c>
      <c r="I120" s="835"/>
      <c r="J120" s="835"/>
      <c r="K120" s="741" t="s">
        <v>722</v>
      </c>
      <c r="L120" s="670"/>
      <c r="M120" s="670"/>
      <c r="N120" s="670"/>
      <c r="O120" s="670"/>
      <c r="P120" s="670"/>
      <c r="Q120" s="749"/>
    </row>
    <row r="121" spans="1:17" ht="14.25">
      <c r="A121" s="86"/>
      <c r="D121" s="680"/>
      <c r="E121" s="680"/>
      <c r="F121" s="680"/>
      <c r="G121" s="680"/>
      <c r="H121" s="680"/>
      <c r="I121" s="680"/>
      <c r="J121" s="680"/>
      <c r="K121" s="670"/>
      <c r="L121" s="670"/>
      <c r="M121" s="749"/>
      <c r="N121" s="749"/>
      <c r="O121" s="749"/>
      <c r="P121" s="749"/>
      <c r="Q121" s="749"/>
    </row>
    <row r="122" spans="1:17" ht="14.25">
      <c r="A122" s="86"/>
      <c r="D122" s="680"/>
      <c r="E122" s="680"/>
      <c r="F122" s="680"/>
      <c r="G122" s="680"/>
      <c r="H122" s="680"/>
      <c r="I122" s="680"/>
      <c r="J122" s="680"/>
      <c r="K122" s="670"/>
      <c r="L122" s="670"/>
      <c r="M122" s="749"/>
      <c r="N122" s="749"/>
      <c r="O122" s="749"/>
      <c r="P122" s="749"/>
      <c r="Q122" s="749"/>
    </row>
    <row r="123" spans="1:17" ht="14.25">
      <c r="A123" s="86"/>
      <c r="D123" s="680"/>
      <c r="E123" s="680"/>
      <c r="F123" s="680"/>
      <c r="G123" s="680"/>
      <c r="H123" s="680"/>
      <c r="I123" s="680"/>
      <c r="J123" s="680"/>
      <c r="K123" s="670"/>
      <c r="L123" s="670"/>
      <c r="M123" s="670"/>
      <c r="N123" s="670"/>
      <c r="O123" s="670"/>
      <c r="P123" s="670"/>
      <c r="Q123" s="749"/>
    </row>
    <row r="124" spans="1:17" ht="57">
      <c r="A124" s="161" t="s">
        <v>3372</v>
      </c>
      <c r="B124" s="162"/>
      <c r="C124" s="310"/>
      <c r="D124" s="841" t="s">
        <v>3345</v>
      </c>
      <c r="E124" s="841" t="s">
        <v>3346</v>
      </c>
      <c r="F124" s="841" t="s">
        <v>4504</v>
      </c>
      <c r="G124" s="841" t="s">
        <v>4505</v>
      </c>
      <c r="H124" s="841" t="s">
        <v>3347</v>
      </c>
      <c r="I124" s="841" t="s">
        <v>3348</v>
      </c>
      <c r="J124" s="841" t="s">
        <v>3349</v>
      </c>
      <c r="K124" s="841" t="s">
        <v>3350</v>
      </c>
      <c r="L124" s="841" t="s">
        <v>3351</v>
      </c>
      <c r="M124" s="670"/>
      <c r="N124" s="670"/>
      <c r="O124" s="670"/>
      <c r="P124" s="670"/>
      <c r="Q124" s="749"/>
    </row>
    <row r="125" spans="1:17" ht="28.5">
      <c r="A125" s="163"/>
      <c r="B125" s="164" t="s">
        <v>3306</v>
      </c>
      <c r="C125" s="311">
        <v>107</v>
      </c>
      <c r="D125" s="842" t="s">
        <v>1523</v>
      </c>
      <c r="E125" s="842" t="s">
        <v>1536</v>
      </c>
      <c r="F125" s="842" t="s">
        <v>1549</v>
      </c>
      <c r="G125" s="646" t="s">
        <v>86</v>
      </c>
      <c r="H125" s="842" t="s">
        <v>723</v>
      </c>
      <c r="I125" s="842" t="s">
        <v>724</v>
      </c>
      <c r="J125" s="842" t="s">
        <v>725</v>
      </c>
      <c r="K125" s="842" t="s">
        <v>726</v>
      </c>
      <c r="L125" s="646" t="s">
        <v>107</v>
      </c>
      <c r="M125" s="846"/>
      <c r="N125" s="670"/>
      <c r="O125" s="670"/>
      <c r="P125" s="670"/>
      <c r="Q125" s="749"/>
    </row>
    <row r="126" spans="1:17" ht="28.5">
      <c r="A126" s="163"/>
      <c r="B126" s="164" t="s">
        <v>3307</v>
      </c>
      <c r="C126" s="311">
        <v>108</v>
      </c>
      <c r="D126" s="842" t="s">
        <v>1524</v>
      </c>
      <c r="E126" s="842" t="s">
        <v>1537</v>
      </c>
      <c r="F126" s="842" t="s">
        <v>1550</v>
      </c>
      <c r="G126" s="646" t="s">
        <v>87</v>
      </c>
      <c r="H126" s="842" t="s">
        <v>727</v>
      </c>
      <c r="I126" s="842" t="s">
        <v>728</v>
      </c>
      <c r="J126" s="842" t="s">
        <v>729</v>
      </c>
      <c r="K126" s="842" t="s">
        <v>730</v>
      </c>
      <c r="L126" s="646" t="s">
        <v>108</v>
      </c>
      <c r="M126" s="846"/>
      <c r="N126" s="670"/>
      <c r="O126" s="670"/>
      <c r="P126" s="670"/>
      <c r="Q126" s="749"/>
    </row>
    <row r="127" spans="1:17" ht="28.5">
      <c r="A127" s="163"/>
      <c r="B127" s="164" t="s">
        <v>3308</v>
      </c>
      <c r="C127" s="311">
        <v>109</v>
      </c>
      <c r="D127" s="842" t="s">
        <v>1525</v>
      </c>
      <c r="E127" s="842" t="s">
        <v>1538</v>
      </c>
      <c r="F127" s="842" t="s">
        <v>1551</v>
      </c>
      <c r="G127" s="646" t="s">
        <v>88</v>
      </c>
      <c r="H127" s="842" t="s">
        <v>731</v>
      </c>
      <c r="I127" s="842" t="s">
        <v>732</v>
      </c>
      <c r="J127" s="842" t="s">
        <v>733</v>
      </c>
      <c r="K127" s="842" t="s">
        <v>734</v>
      </c>
      <c r="L127" s="646" t="s">
        <v>109</v>
      </c>
      <c r="M127" s="846"/>
      <c r="N127" s="670"/>
      <c r="O127" s="670"/>
      <c r="P127" s="670"/>
      <c r="Q127" s="749"/>
    </row>
    <row r="128" spans="1:17" ht="28.5">
      <c r="A128" s="163"/>
      <c r="B128" s="164" t="s">
        <v>3309</v>
      </c>
      <c r="C128" s="311">
        <v>110</v>
      </c>
      <c r="D128" s="842" t="s">
        <v>1526</v>
      </c>
      <c r="E128" s="842" t="s">
        <v>1539</v>
      </c>
      <c r="F128" s="842" t="s">
        <v>1552</v>
      </c>
      <c r="G128" s="646" t="s">
        <v>89</v>
      </c>
      <c r="H128" s="842" t="s">
        <v>735</v>
      </c>
      <c r="I128" s="842" t="s">
        <v>736</v>
      </c>
      <c r="J128" s="842" t="s">
        <v>737</v>
      </c>
      <c r="K128" s="842" t="s">
        <v>738</v>
      </c>
      <c r="L128" s="646" t="s">
        <v>110</v>
      </c>
      <c r="M128" s="846"/>
      <c r="N128" s="670"/>
      <c r="O128" s="670"/>
      <c r="P128" s="670"/>
      <c r="Q128" s="749"/>
    </row>
    <row r="129" spans="1:17" ht="28.5">
      <c r="A129" s="163"/>
      <c r="B129" s="164" t="s">
        <v>3310</v>
      </c>
      <c r="C129" s="311">
        <v>111</v>
      </c>
      <c r="D129" s="842" t="s">
        <v>1527</v>
      </c>
      <c r="E129" s="842" t="s">
        <v>1540</v>
      </c>
      <c r="F129" s="842" t="s">
        <v>1553</v>
      </c>
      <c r="G129" s="646" t="s">
        <v>90</v>
      </c>
      <c r="H129" s="842" t="s">
        <v>739</v>
      </c>
      <c r="I129" s="842" t="s">
        <v>740</v>
      </c>
      <c r="J129" s="842" t="s">
        <v>741</v>
      </c>
      <c r="K129" s="842" t="s">
        <v>742</v>
      </c>
      <c r="L129" s="646" t="s">
        <v>111</v>
      </c>
      <c r="M129" s="846"/>
      <c r="N129" s="670"/>
      <c r="O129" s="670"/>
      <c r="P129" s="670"/>
      <c r="Q129" s="749"/>
    </row>
    <row r="130" spans="1:17" ht="28.5">
      <c r="A130" s="163"/>
      <c r="B130" s="164" t="s">
        <v>3311</v>
      </c>
      <c r="C130" s="311">
        <v>112</v>
      </c>
      <c r="D130" s="842" t="s">
        <v>1528</v>
      </c>
      <c r="E130" s="842" t="s">
        <v>1541</v>
      </c>
      <c r="F130" s="842" t="s">
        <v>1554</v>
      </c>
      <c r="G130" s="646" t="s">
        <v>91</v>
      </c>
      <c r="H130" s="842" t="s">
        <v>743</v>
      </c>
      <c r="I130" s="842" t="s">
        <v>744</v>
      </c>
      <c r="J130" s="842" t="s">
        <v>745</v>
      </c>
      <c r="K130" s="842" t="s">
        <v>746</v>
      </c>
      <c r="L130" s="646" t="s">
        <v>112</v>
      </c>
      <c r="M130" s="846"/>
      <c r="N130" s="670"/>
      <c r="O130" s="670"/>
      <c r="P130" s="670"/>
      <c r="Q130" s="749"/>
    </row>
    <row r="131" spans="1:17" ht="28.5">
      <c r="A131" s="163"/>
      <c r="B131" s="164" t="s">
        <v>3312</v>
      </c>
      <c r="C131" s="311">
        <v>113</v>
      </c>
      <c r="D131" s="842" t="s">
        <v>1529</v>
      </c>
      <c r="E131" s="842" t="s">
        <v>1542</v>
      </c>
      <c r="F131" s="842" t="s">
        <v>1555</v>
      </c>
      <c r="G131" s="646" t="s">
        <v>92</v>
      </c>
      <c r="H131" s="842" t="s">
        <v>747</v>
      </c>
      <c r="I131" s="842" t="s">
        <v>748</v>
      </c>
      <c r="J131" s="842" t="s">
        <v>749</v>
      </c>
      <c r="K131" s="842" t="s">
        <v>750</v>
      </c>
      <c r="L131" s="646" t="s">
        <v>113</v>
      </c>
      <c r="M131" s="846"/>
      <c r="N131" s="670"/>
      <c r="O131" s="670"/>
      <c r="P131" s="670"/>
      <c r="Q131" s="749"/>
    </row>
    <row r="132" spans="1:17" ht="28.5">
      <c r="A132" s="163"/>
      <c r="B132" s="164" t="s">
        <v>3313</v>
      </c>
      <c r="C132" s="311">
        <v>114</v>
      </c>
      <c r="D132" s="842" t="s">
        <v>751</v>
      </c>
      <c r="E132" s="842" t="s">
        <v>752</v>
      </c>
      <c r="F132" s="842" t="s">
        <v>753</v>
      </c>
      <c r="G132" s="646" t="s">
        <v>93</v>
      </c>
      <c r="H132" s="842" t="s">
        <v>754</v>
      </c>
      <c r="I132" s="842" t="s">
        <v>755</v>
      </c>
      <c r="J132" s="842" t="s">
        <v>756</v>
      </c>
      <c r="K132" s="842" t="s">
        <v>757</v>
      </c>
      <c r="L132" s="646" t="s">
        <v>114</v>
      </c>
      <c r="M132" s="846"/>
      <c r="N132" s="670"/>
      <c r="O132" s="670"/>
      <c r="P132" s="670"/>
      <c r="Q132" s="749"/>
    </row>
    <row r="133" spans="1:17" ht="28.5">
      <c r="A133" s="163"/>
      <c r="B133" s="164" t="s">
        <v>3314</v>
      </c>
      <c r="C133" s="311">
        <v>115</v>
      </c>
      <c r="D133" s="842" t="s">
        <v>1530</v>
      </c>
      <c r="E133" s="842" t="s">
        <v>1543</v>
      </c>
      <c r="F133" s="842" t="s">
        <v>1556</v>
      </c>
      <c r="G133" s="646" t="s">
        <v>94</v>
      </c>
      <c r="H133" s="842" t="s">
        <v>758</v>
      </c>
      <c r="I133" s="842" t="s">
        <v>759</v>
      </c>
      <c r="J133" s="842" t="s">
        <v>760</v>
      </c>
      <c r="K133" s="842" t="s">
        <v>761</v>
      </c>
      <c r="L133" s="646" t="s">
        <v>115</v>
      </c>
      <c r="M133" s="846"/>
      <c r="N133" s="670"/>
      <c r="O133" s="670"/>
      <c r="P133" s="670"/>
      <c r="Q133" s="749"/>
    </row>
    <row r="134" spans="1:17" ht="28.5">
      <c r="A134" s="163"/>
      <c r="B134" s="164" t="s">
        <v>3315</v>
      </c>
      <c r="C134" s="311">
        <v>116</v>
      </c>
      <c r="D134" s="842" t="s">
        <v>1531</v>
      </c>
      <c r="E134" s="842" t="s">
        <v>1544</v>
      </c>
      <c r="F134" s="842" t="s">
        <v>1557</v>
      </c>
      <c r="G134" s="646" t="s">
        <v>95</v>
      </c>
      <c r="H134" s="842" t="s">
        <v>762</v>
      </c>
      <c r="I134" s="842" t="s">
        <v>763</v>
      </c>
      <c r="J134" s="842" t="s">
        <v>764</v>
      </c>
      <c r="K134" s="842" t="s">
        <v>765</v>
      </c>
      <c r="L134" s="646" t="s">
        <v>116</v>
      </c>
      <c r="M134" s="846"/>
      <c r="N134" s="670"/>
      <c r="O134" s="670"/>
      <c r="P134" s="670"/>
      <c r="Q134" s="749"/>
    </row>
    <row r="135" spans="1:17" ht="28.5">
      <c r="A135" s="163"/>
      <c r="B135" s="164" t="s">
        <v>3316</v>
      </c>
      <c r="C135" s="311">
        <v>117</v>
      </c>
      <c r="D135" s="842" t="s">
        <v>1532</v>
      </c>
      <c r="E135" s="842" t="s">
        <v>1545</v>
      </c>
      <c r="F135" s="842" t="s">
        <v>1558</v>
      </c>
      <c r="G135" s="646" t="s">
        <v>96</v>
      </c>
      <c r="H135" s="842" t="s">
        <v>766</v>
      </c>
      <c r="I135" s="842" t="s">
        <v>767</v>
      </c>
      <c r="J135" s="842" t="s">
        <v>768</v>
      </c>
      <c r="K135" s="842" t="s">
        <v>769</v>
      </c>
      <c r="L135" s="646" t="s">
        <v>117</v>
      </c>
      <c r="M135" s="846"/>
      <c r="N135" s="670"/>
      <c r="O135" s="670"/>
      <c r="P135" s="670"/>
      <c r="Q135" s="749"/>
    </row>
    <row r="136" spans="1:17" ht="28.5">
      <c r="A136" s="163"/>
      <c r="B136" s="164" t="s">
        <v>3317</v>
      </c>
      <c r="C136" s="311">
        <v>118</v>
      </c>
      <c r="D136" s="842" t="s">
        <v>1533</v>
      </c>
      <c r="E136" s="842" t="s">
        <v>1546</v>
      </c>
      <c r="F136" s="842" t="s">
        <v>1559</v>
      </c>
      <c r="G136" s="646" t="s">
        <v>97</v>
      </c>
      <c r="H136" s="842" t="s">
        <v>770</v>
      </c>
      <c r="I136" s="842" t="s">
        <v>771</v>
      </c>
      <c r="J136" s="842" t="s">
        <v>772</v>
      </c>
      <c r="K136" s="842" t="s">
        <v>773</v>
      </c>
      <c r="L136" s="646" t="s">
        <v>118</v>
      </c>
      <c r="M136" s="846"/>
      <c r="N136" s="670"/>
      <c r="O136" s="670"/>
      <c r="P136" s="670"/>
      <c r="Q136" s="749"/>
    </row>
    <row r="137" spans="1:17" ht="28.5">
      <c r="A137" s="163"/>
      <c r="B137" s="164" t="s">
        <v>3318</v>
      </c>
      <c r="C137" s="311">
        <v>119</v>
      </c>
      <c r="D137" s="842" t="s">
        <v>1534</v>
      </c>
      <c r="E137" s="842" t="s">
        <v>1547</v>
      </c>
      <c r="F137" s="842" t="s">
        <v>1560</v>
      </c>
      <c r="G137" s="646" t="s">
        <v>98</v>
      </c>
      <c r="H137" s="842" t="s">
        <v>774</v>
      </c>
      <c r="I137" s="842" t="s">
        <v>775</v>
      </c>
      <c r="J137" s="842" t="s">
        <v>776</v>
      </c>
      <c r="K137" s="842" t="s">
        <v>777</v>
      </c>
      <c r="L137" s="646" t="s">
        <v>119</v>
      </c>
      <c r="M137" s="846"/>
      <c r="N137" s="670"/>
      <c r="O137" s="670"/>
      <c r="P137" s="670"/>
      <c r="Q137" s="749"/>
    </row>
    <row r="138" spans="1:17" ht="28.5">
      <c r="A138" s="163"/>
      <c r="B138" s="164" t="s">
        <v>3319</v>
      </c>
      <c r="C138" s="311">
        <v>120</v>
      </c>
      <c r="D138" s="842" t="s">
        <v>1535</v>
      </c>
      <c r="E138" s="842" t="s">
        <v>1548</v>
      </c>
      <c r="F138" s="842" t="s">
        <v>1561</v>
      </c>
      <c r="G138" s="646" t="s">
        <v>99</v>
      </c>
      <c r="H138" s="842" t="s">
        <v>778</v>
      </c>
      <c r="I138" s="842" t="s">
        <v>779</v>
      </c>
      <c r="J138" s="842" t="s">
        <v>780</v>
      </c>
      <c r="K138" s="842" t="s">
        <v>781</v>
      </c>
      <c r="L138" s="646" t="s">
        <v>120</v>
      </c>
      <c r="M138" s="846"/>
      <c r="N138" s="670"/>
      <c r="O138" s="670"/>
      <c r="P138" s="670"/>
      <c r="Q138" s="749"/>
    </row>
    <row r="139" spans="1:17" ht="28.5">
      <c r="A139" s="163"/>
      <c r="B139" s="167" t="s">
        <v>3368</v>
      </c>
      <c r="C139" s="311">
        <v>121</v>
      </c>
      <c r="D139" s="646" t="s">
        <v>78</v>
      </c>
      <c r="E139" s="646" t="s">
        <v>82</v>
      </c>
      <c r="F139" s="646" t="s">
        <v>85</v>
      </c>
      <c r="G139" s="646" t="s">
        <v>100</v>
      </c>
      <c r="H139" s="861"/>
      <c r="I139" s="646" t="s">
        <v>101</v>
      </c>
      <c r="J139" s="646" t="s">
        <v>103</v>
      </c>
      <c r="K139" s="646" t="s">
        <v>105</v>
      </c>
      <c r="L139" s="646" t="s">
        <v>121</v>
      </c>
      <c r="M139" s="846"/>
      <c r="N139" s="670"/>
      <c r="O139" s="670"/>
      <c r="P139" s="670"/>
      <c r="Q139" s="749"/>
    </row>
    <row r="140" spans="1:17" ht="14.25">
      <c r="A140" s="163"/>
      <c r="B140" s="166" t="s">
        <v>3327</v>
      </c>
      <c r="C140" s="311">
        <v>122</v>
      </c>
      <c r="D140" s="741" t="s">
        <v>782</v>
      </c>
      <c r="E140" s="741" t="s">
        <v>783</v>
      </c>
      <c r="F140" s="835"/>
      <c r="G140" s="835"/>
      <c r="H140" s="833"/>
      <c r="I140" s="833"/>
      <c r="J140" s="833"/>
      <c r="K140" s="833"/>
      <c r="L140" s="833"/>
      <c r="M140" s="670"/>
      <c r="N140" s="670"/>
      <c r="O140" s="670"/>
      <c r="P140" s="670"/>
      <c r="Q140" s="749"/>
    </row>
    <row r="141" spans="1:17" ht="14.25">
      <c r="A141" s="163"/>
      <c r="B141" s="166" t="s">
        <v>3328</v>
      </c>
      <c r="C141" s="311">
        <v>123</v>
      </c>
      <c r="D141" s="741" t="s">
        <v>784</v>
      </c>
      <c r="E141" s="741" t="s">
        <v>785</v>
      </c>
      <c r="F141" s="835"/>
      <c r="G141" s="835"/>
      <c r="H141" s="833"/>
      <c r="I141" s="833"/>
      <c r="J141" s="833"/>
      <c r="K141" s="833"/>
      <c r="L141" s="833"/>
      <c r="M141" s="670"/>
      <c r="N141" s="670"/>
      <c r="O141" s="670"/>
      <c r="P141" s="670"/>
      <c r="Q141" s="749"/>
    </row>
    <row r="142" spans="1:17" ht="14.25">
      <c r="A142" s="163"/>
      <c r="B142" s="166" t="s">
        <v>3329</v>
      </c>
      <c r="C142" s="311">
        <v>124</v>
      </c>
      <c r="D142" s="741" t="s">
        <v>786</v>
      </c>
      <c r="E142" s="741" t="s">
        <v>787</v>
      </c>
      <c r="F142" s="835"/>
      <c r="G142" s="835"/>
      <c r="H142" s="833"/>
      <c r="I142" s="833"/>
      <c r="J142" s="833"/>
      <c r="K142" s="833"/>
      <c r="L142" s="833"/>
      <c r="M142" s="670"/>
      <c r="N142" s="670"/>
      <c r="O142" s="670"/>
      <c r="P142" s="670"/>
      <c r="Q142" s="749"/>
    </row>
    <row r="143" spans="1:17" ht="14.25">
      <c r="A143" s="163"/>
      <c r="B143" s="166" t="s">
        <v>3330</v>
      </c>
      <c r="C143" s="311">
        <v>125</v>
      </c>
      <c r="D143" s="741" t="s">
        <v>788</v>
      </c>
      <c r="E143" s="741" t="s">
        <v>789</v>
      </c>
      <c r="F143" s="835"/>
      <c r="G143" s="835"/>
      <c r="H143" s="833"/>
      <c r="I143" s="833"/>
      <c r="J143" s="833"/>
      <c r="K143" s="833"/>
      <c r="L143" s="833"/>
      <c r="M143" s="670"/>
      <c r="N143" s="670"/>
      <c r="O143" s="670"/>
      <c r="P143" s="670"/>
      <c r="Q143" s="749"/>
    </row>
    <row r="144" spans="1:17" ht="14.25">
      <c r="A144" s="163"/>
      <c r="B144" s="166" t="s">
        <v>3331</v>
      </c>
      <c r="C144" s="311">
        <v>126</v>
      </c>
      <c r="D144" s="741" t="s">
        <v>790</v>
      </c>
      <c r="E144" s="741" t="s">
        <v>791</v>
      </c>
      <c r="F144" s="835"/>
      <c r="G144" s="835"/>
      <c r="H144" s="833"/>
      <c r="I144" s="833"/>
      <c r="J144" s="833"/>
      <c r="K144" s="833"/>
      <c r="L144" s="833"/>
      <c r="M144" s="670"/>
      <c r="N144" s="670"/>
      <c r="O144" s="670"/>
      <c r="P144" s="670"/>
      <c r="Q144" s="749"/>
    </row>
    <row r="145" spans="1:17" ht="14.25">
      <c r="A145" s="163"/>
      <c r="B145" s="166" t="s">
        <v>3332</v>
      </c>
      <c r="C145" s="311">
        <v>127</v>
      </c>
      <c r="D145" s="741" t="s">
        <v>792</v>
      </c>
      <c r="E145" s="741" t="s">
        <v>793</v>
      </c>
      <c r="F145" s="835"/>
      <c r="G145" s="835"/>
      <c r="H145" s="833"/>
      <c r="I145" s="833"/>
      <c r="J145" s="833"/>
      <c r="K145" s="833"/>
      <c r="L145" s="833"/>
      <c r="M145" s="670"/>
      <c r="N145" s="670"/>
      <c r="O145" s="670"/>
      <c r="P145" s="670"/>
      <c r="Q145" s="749"/>
    </row>
    <row r="146" spans="1:17" ht="14.25">
      <c r="A146" s="163"/>
      <c r="B146" s="166" t="s">
        <v>3333</v>
      </c>
      <c r="C146" s="311">
        <v>128</v>
      </c>
      <c r="D146" s="741" t="s">
        <v>794</v>
      </c>
      <c r="E146" s="741" t="s">
        <v>795</v>
      </c>
      <c r="F146" s="835"/>
      <c r="G146" s="835"/>
      <c r="H146" s="833"/>
      <c r="I146" s="833"/>
      <c r="J146" s="833"/>
      <c r="K146" s="833"/>
      <c r="L146" s="833"/>
      <c r="M146" s="670"/>
      <c r="N146" s="670"/>
      <c r="O146" s="670"/>
      <c r="P146" s="670"/>
      <c r="Q146" s="749"/>
    </row>
    <row r="147" spans="1:17" ht="14.25">
      <c r="A147" s="163"/>
      <c r="B147" s="166" t="s">
        <v>3334</v>
      </c>
      <c r="C147" s="311">
        <v>129</v>
      </c>
      <c r="D147" s="741" t="s">
        <v>796</v>
      </c>
      <c r="E147" s="741" t="s">
        <v>797</v>
      </c>
      <c r="F147" s="835"/>
      <c r="G147" s="835"/>
      <c r="H147" s="833"/>
      <c r="I147" s="833"/>
      <c r="J147" s="833"/>
      <c r="K147" s="833"/>
      <c r="L147" s="833"/>
      <c r="M147" s="670"/>
      <c r="N147" s="670"/>
      <c r="O147" s="670"/>
      <c r="P147" s="670"/>
      <c r="Q147" s="749"/>
    </row>
    <row r="148" spans="1:17" ht="14.25">
      <c r="A148" s="163"/>
      <c r="B148" s="166" t="s">
        <v>3335</v>
      </c>
      <c r="C148" s="311">
        <v>130</v>
      </c>
      <c r="D148" s="741" t="s">
        <v>798</v>
      </c>
      <c r="E148" s="741" t="s">
        <v>799</v>
      </c>
      <c r="F148" s="835"/>
      <c r="G148" s="835"/>
      <c r="H148" s="833"/>
      <c r="I148" s="833"/>
      <c r="J148" s="833"/>
      <c r="K148" s="833"/>
      <c r="L148" s="833"/>
      <c r="M148" s="670"/>
      <c r="N148" s="670"/>
      <c r="O148" s="670"/>
      <c r="P148" s="670"/>
      <c r="Q148" s="749"/>
    </row>
    <row r="149" spans="1:17" ht="14.25">
      <c r="A149" s="163"/>
      <c r="B149" s="166" t="s">
        <v>3336</v>
      </c>
      <c r="C149" s="311">
        <v>131</v>
      </c>
      <c r="D149" s="741" t="s">
        <v>800</v>
      </c>
      <c r="E149" s="741" t="s">
        <v>801</v>
      </c>
      <c r="F149" s="835"/>
      <c r="G149" s="835"/>
      <c r="H149" s="833"/>
      <c r="I149" s="833"/>
      <c r="J149" s="833"/>
      <c r="K149" s="833"/>
      <c r="L149" s="833"/>
      <c r="M149" s="670"/>
      <c r="N149" s="670"/>
      <c r="O149" s="670"/>
      <c r="P149" s="670"/>
      <c r="Q149" s="749"/>
    </row>
    <row r="150" spans="1:17" ht="14.25">
      <c r="A150" s="163"/>
      <c r="B150" s="166" t="s">
        <v>3337</v>
      </c>
      <c r="C150" s="311">
        <v>132</v>
      </c>
      <c r="D150" s="741" t="s">
        <v>802</v>
      </c>
      <c r="E150" s="741" t="s">
        <v>803</v>
      </c>
      <c r="F150" s="835"/>
      <c r="G150" s="835"/>
      <c r="H150" s="833"/>
      <c r="I150" s="833"/>
      <c r="J150" s="833"/>
      <c r="K150" s="833"/>
      <c r="L150" s="833"/>
      <c r="M150" s="670"/>
      <c r="N150" s="670"/>
      <c r="O150" s="670"/>
      <c r="P150" s="670"/>
      <c r="Q150" s="749"/>
    </row>
    <row r="151" spans="1:17" ht="14.25">
      <c r="A151" s="163"/>
      <c r="B151" s="166" t="s">
        <v>3338</v>
      </c>
      <c r="C151" s="311">
        <v>133</v>
      </c>
      <c r="D151" s="741" t="s">
        <v>804</v>
      </c>
      <c r="E151" s="741" t="s">
        <v>805</v>
      </c>
      <c r="F151" s="835"/>
      <c r="G151" s="835"/>
      <c r="H151" s="833"/>
      <c r="I151" s="833"/>
      <c r="J151" s="833"/>
      <c r="K151" s="833"/>
      <c r="L151" s="833"/>
      <c r="M151" s="670"/>
      <c r="N151" s="670"/>
      <c r="O151" s="670"/>
      <c r="P151" s="670"/>
      <c r="Q151" s="749"/>
    </row>
    <row r="152" spans="1:17" ht="14.25">
      <c r="A152" s="163"/>
      <c r="B152" s="166" t="s">
        <v>3339</v>
      </c>
      <c r="C152" s="311">
        <v>134</v>
      </c>
      <c r="D152" s="741" t="s">
        <v>806</v>
      </c>
      <c r="E152" s="741" t="s">
        <v>807</v>
      </c>
      <c r="F152" s="835"/>
      <c r="G152" s="835"/>
      <c r="H152" s="833"/>
      <c r="I152" s="833"/>
      <c r="J152" s="833"/>
      <c r="K152" s="833"/>
      <c r="L152" s="833"/>
      <c r="M152" s="670"/>
      <c r="N152" s="670"/>
      <c r="O152" s="670"/>
      <c r="P152" s="670"/>
      <c r="Q152" s="749"/>
    </row>
    <row r="153" spans="1:17" ht="14.25">
      <c r="A153" s="163"/>
      <c r="B153" s="166" t="s">
        <v>3340</v>
      </c>
      <c r="C153" s="311">
        <v>135</v>
      </c>
      <c r="D153" s="741" t="s">
        <v>808</v>
      </c>
      <c r="E153" s="741" t="s">
        <v>809</v>
      </c>
      <c r="F153" s="835"/>
      <c r="G153" s="835"/>
      <c r="H153" s="833"/>
      <c r="I153" s="833"/>
      <c r="J153" s="833"/>
      <c r="K153" s="833"/>
      <c r="L153" s="833"/>
      <c r="M153" s="670"/>
      <c r="N153" s="670"/>
      <c r="O153" s="670"/>
      <c r="P153" s="670"/>
      <c r="Q153" s="749"/>
    </row>
    <row r="154" spans="1:17" ht="28.5">
      <c r="A154" s="163"/>
      <c r="B154" s="165" t="s">
        <v>3369</v>
      </c>
      <c r="C154" s="311">
        <v>136</v>
      </c>
      <c r="D154" s="745" t="s">
        <v>79</v>
      </c>
      <c r="E154" s="745" t="s">
        <v>83</v>
      </c>
      <c r="F154" s="835"/>
      <c r="G154" s="835"/>
      <c r="H154" s="861"/>
      <c r="I154" s="842" t="s">
        <v>810</v>
      </c>
      <c r="J154" s="842" t="s">
        <v>811</v>
      </c>
      <c r="K154" s="842" t="s">
        <v>812</v>
      </c>
      <c r="L154" s="646" t="s">
        <v>2297</v>
      </c>
      <c r="M154" s="670"/>
      <c r="N154" s="670"/>
      <c r="O154" s="670"/>
      <c r="P154" s="670"/>
      <c r="Q154" s="749"/>
    </row>
    <row r="155" spans="1:17" ht="28.5">
      <c r="A155" s="163"/>
      <c r="B155" s="167" t="s">
        <v>3370</v>
      </c>
      <c r="C155" s="311">
        <v>137</v>
      </c>
      <c r="D155" s="745" t="s">
        <v>80</v>
      </c>
      <c r="E155" s="745" t="s">
        <v>84</v>
      </c>
      <c r="F155" s="835"/>
      <c r="G155" s="835"/>
      <c r="H155" s="835"/>
      <c r="I155" s="646" t="s">
        <v>102</v>
      </c>
      <c r="J155" s="646" t="s">
        <v>104</v>
      </c>
      <c r="K155" s="646" t="s">
        <v>106</v>
      </c>
      <c r="L155" s="646" t="s">
        <v>122</v>
      </c>
      <c r="M155" s="670"/>
      <c r="N155" s="670"/>
      <c r="O155" s="670"/>
      <c r="P155" s="670"/>
      <c r="Q155" s="749"/>
    </row>
    <row r="156" spans="1:17" ht="28.5">
      <c r="A156" s="163"/>
      <c r="B156" s="162" t="s">
        <v>3343</v>
      </c>
      <c r="C156" s="311">
        <v>138</v>
      </c>
      <c r="D156" s="835"/>
      <c r="E156" s="835"/>
      <c r="F156" s="835"/>
      <c r="G156" s="835"/>
      <c r="H156" s="835"/>
      <c r="I156" s="646" t="s">
        <v>2296</v>
      </c>
      <c r="J156" s="835"/>
      <c r="K156" s="835"/>
      <c r="L156" s="646" t="s">
        <v>2298</v>
      </c>
      <c r="M156" s="670"/>
      <c r="N156" s="670"/>
      <c r="O156" s="670"/>
      <c r="P156" s="670"/>
      <c r="Q156" s="749"/>
    </row>
    <row r="157" spans="1:17" ht="14.25">
      <c r="A157" s="163"/>
      <c r="B157" s="167" t="s">
        <v>3371</v>
      </c>
      <c r="C157" s="311">
        <v>139</v>
      </c>
      <c r="D157" s="835"/>
      <c r="E157" s="835"/>
      <c r="F157" s="835"/>
      <c r="G157" s="835"/>
      <c r="H157" s="835"/>
      <c r="I157" s="741" t="s">
        <v>813</v>
      </c>
      <c r="J157" s="835"/>
      <c r="K157" s="835"/>
      <c r="L157" s="741" t="s">
        <v>814</v>
      </c>
      <c r="M157" s="749"/>
      <c r="N157" s="749"/>
      <c r="O157" s="749"/>
      <c r="P157" s="749"/>
      <c r="Q157" s="749"/>
    </row>
    <row r="158" spans="1:17" ht="14.25">
      <c r="A158" s="86"/>
      <c r="D158" s="680"/>
      <c r="E158" s="680"/>
      <c r="F158" s="680"/>
      <c r="G158" s="680"/>
      <c r="H158" s="680"/>
      <c r="I158" s="680"/>
      <c r="J158" s="680"/>
      <c r="K158" s="670"/>
      <c r="L158" s="670"/>
      <c r="M158" s="670"/>
      <c r="N158" s="670"/>
      <c r="O158" s="670"/>
      <c r="P158" s="670"/>
      <c r="Q158" s="749"/>
    </row>
    <row r="159" spans="4:17" ht="14.25">
      <c r="D159" s="680"/>
      <c r="E159" s="680"/>
      <c r="F159" s="680"/>
      <c r="G159" s="680"/>
      <c r="H159" s="680"/>
      <c r="I159" s="680"/>
      <c r="J159" s="680"/>
      <c r="K159" s="670"/>
      <c r="L159" s="670"/>
      <c r="M159" s="670"/>
      <c r="N159" s="670"/>
      <c r="O159" s="670"/>
      <c r="P159" s="670"/>
      <c r="Q159" s="670"/>
    </row>
    <row r="160" spans="4:17" ht="14.25">
      <c r="D160" s="638"/>
      <c r="E160" s="680"/>
      <c r="F160" s="680"/>
      <c r="G160" s="680"/>
      <c r="H160" s="680"/>
      <c r="I160" s="680"/>
      <c r="J160" s="680"/>
      <c r="K160" s="670"/>
      <c r="L160" s="670"/>
      <c r="M160" s="670"/>
      <c r="N160" s="670"/>
      <c r="O160" s="670"/>
      <c r="P160" s="670"/>
      <c r="Q160" s="670"/>
    </row>
    <row r="161" spans="1:17" ht="57">
      <c r="A161" s="161" t="s">
        <v>3360</v>
      </c>
      <c r="B161" s="162"/>
      <c r="C161" s="310"/>
      <c r="D161" s="841" t="s">
        <v>3357</v>
      </c>
      <c r="E161" s="841" t="s">
        <v>3346</v>
      </c>
      <c r="F161" s="841" t="s">
        <v>4504</v>
      </c>
      <c r="G161" s="841" t="s">
        <v>4505</v>
      </c>
      <c r="H161" s="841" t="s">
        <v>3366</v>
      </c>
      <c r="I161" s="841" t="s">
        <v>3358</v>
      </c>
      <c r="J161" s="841" t="s">
        <v>3349</v>
      </c>
      <c r="K161" s="841" t="s">
        <v>3350</v>
      </c>
      <c r="L161" s="841" t="s">
        <v>3351</v>
      </c>
      <c r="M161" s="670"/>
      <c r="N161" s="670"/>
      <c r="O161" s="670"/>
      <c r="P161" s="670"/>
      <c r="Q161" s="670"/>
    </row>
    <row r="162" spans="1:17" ht="28.5">
      <c r="A162" s="163"/>
      <c r="B162" s="164" t="s">
        <v>3306</v>
      </c>
      <c r="C162" s="311">
        <v>140</v>
      </c>
      <c r="D162" s="842" t="s">
        <v>815</v>
      </c>
      <c r="E162" s="842" t="s">
        <v>816</v>
      </c>
      <c r="F162" s="842" t="s">
        <v>817</v>
      </c>
      <c r="G162" s="646" t="s">
        <v>131</v>
      </c>
      <c r="H162" s="842" t="s">
        <v>818</v>
      </c>
      <c r="I162" s="842" t="s">
        <v>819</v>
      </c>
      <c r="J162" s="842" t="s">
        <v>820</v>
      </c>
      <c r="K162" s="842" t="s">
        <v>821</v>
      </c>
      <c r="L162" s="646" t="s">
        <v>147</v>
      </c>
      <c r="M162" s="670"/>
      <c r="N162" s="670"/>
      <c r="O162" s="670"/>
      <c r="P162" s="670"/>
      <c r="Q162" s="670"/>
    </row>
    <row r="163" spans="1:17" ht="28.5">
      <c r="A163" s="163"/>
      <c r="B163" s="164" t="s">
        <v>3307</v>
      </c>
      <c r="C163" s="311">
        <v>141</v>
      </c>
      <c r="D163" s="842" t="s">
        <v>822</v>
      </c>
      <c r="E163" s="842" t="s">
        <v>823</v>
      </c>
      <c r="F163" s="842" t="s">
        <v>824</v>
      </c>
      <c r="G163" s="646" t="s">
        <v>132</v>
      </c>
      <c r="H163" s="842" t="s">
        <v>825</v>
      </c>
      <c r="I163" s="842" t="s">
        <v>826</v>
      </c>
      <c r="J163" s="842" t="s">
        <v>827</v>
      </c>
      <c r="K163" s="842" t="s">
        <v>828</v>
      </c>
      <c r="L163" s="646" t="s">
        <v>148</v>
      </c>
      <c r="M163" s="670"/>
      <c r="N163" s="670"/>
      <c r="O163" s="670"/>
      <c r="P163" s="670"/>
      <c r="Q163" s="670"/>
    </row>
    <row r="164" spans="1:17" ht="28.5">
      <c r="A164" s="163"/>
      <c r="B164" s="164" t="s">
        <v>3308</v>
      </c>
      <c r="C164" s="311">
        <v>142</v>
      </c>
      <c r="D164" s="842" t="s">
        <v>829</v>
      </c>
      <c r="E164" s="842" t="s">
        <v>830</v>
      </c>
      <c r="F164" s="842" t="s">
        <v>831</v>
      </c>
      <c r="G164" s="646" t="s">
        <v>133</v>
      </c>
      <c r="H164" s="842" t="s">
        <v>832</v>
      </c>
      <c r="I164" s="842" t="s">
        <v>833</v>
      </c>
      <c r="J164" s="842" t="s">
        <v>834</v>
      </c>
      <c r="K164" s="842" t="s">
        <v>835</v>
      </c>
      <c r="L164" s="646" t="s">
        <v>149</v>
      </c>
      <c r="M164" s="670"/>
      <c r="N164" s="670"/>
      <c r="O164" s="670"/>
      <c r="P164" s="670"/>
      <c r="Q164" s="670"/>
    </row>
    <row r="165" spans="1:17" ht="28.5">
      <c r="A165" s="163"/>
      <c r="B165" s="164" t="s">
        <v>3309</v>
      </c>
      <c r="C165" s="311">
        <v>143</v>
      </c>
      <c r="D165" s="842" t="s">
        <v>836</v>
      </c>
      <c r="E165" s="842" t="s">
        <v>837</v>
      </c>
      <c r="F165" s="842" t="s">
        <v>838</v>
      </c>
      <c r="G165" s="646" t="s">
        <v>134</v>
      </c>
      <c r="H165" s="842" t="s">
        <v>839</v>
      </c>
      <c r="I165" s="842" t="s">
        <v>840</v>
      </c>
      <c r="J165" s="842" t="s">
        <v>841</v>
      </c>
      <c r="K165" s="842" t="s">
        <v>842</v>
      </c>
      <c r="L165" s="646" t="s">
        <v>150</v>
      </c>
      <c r="M165" s="670"/>
      <c r="N165" s="670"/>
      <c r="O165" s="670"/>
      <c r="P165" s="670"/>
      <c r="Q165" s="670"/>
    </row>
    <row r="166" spans="1:17" ht="28.5">
      <c r="A166" s="163"/>
      <c r="B166" s="164" t="s">
        <v>3310</v>
      </c>
      <c r="C166" s="311">
        <v>144</v>
      </c>
      <c r="D166" s="842" t="s">
        <v>843</v>
      </c>
      <c r="E166" s="842" t="s">
        <v>844</v>
      </c>
      <c r="F166" s="842" t="s">
        <v>845</v>
      </c>
      <c r="G166" s="646" t="s">
        <v>135</v>
      </c>
      <c r="H166" s="842" t="s">
        <v>846</v>
      </c>
      <c r="I166" s="842" t="s">
        <v>847</v>
      </c>
      <c r="J166" s="842" t="s">
        <v>848</v>
      </c>
      <c r="K166" s="842" t="s">
        <v>849</v>
      </c>
      <c r="L166" s="646" t="s">
        <v>151</v>
      </c>
      <c r="M166" s="670"/>
      <c r="N166" s="670"/>
      <c r="O166" s="670"/>
      <c r="P166" s="670"/>
      <c r="Q166" s="670"/>
    </row>
    <row r="167" spans="1:17" ht="28.5">
      <c r="A167" s="163"/>
      <c r="B167" s="164" t="s">
        <v>3311</v>
      </c>
      <c r="C167" s="311">
        <v>145</v>
      </c>
      <c r="D167" s="842" t="s">
        <v>850</v>
      </c>
      <c r="E167" s="842" t="s">
        <v>851</v>
      </c>
      <c r="F167" s="842" t="s">
        <v>852</v>
      </c>
      <c r="G167" s="646" t="s">
        <v>136</v>
      </c>
      <c r="H167" s="842" t="s">
        <v>853</v>
      </c>
      <c r="I167" s="842" t="s">
        <v>854</v>
      </c>
      <c r="J167" s="842" t="s">
        <v>855</v>
      </c>
      <c r="K167" s="842" t="s">
        <v>856</v>
      </c>
      <c r="L167" s="646" t="s">
        <v>152</v>
      </c>
      <c r="M167" s="670"/>
      <c r="N167" s="670"/>
      <c r="O167" s="670"/>
      <c r="P167" s="670"/>
      <c r="Q167" s="670"/>
    </row>
    <row r="168" spans="1:17" ht="28.5">
      <c r="A168" s="163"/>
      <c r="B168" s="164" t="s">
        <v>3312</v>
      </c>
      <c r="C168" s="311">
        <v>146</v>
      </c>
      <c r="D168" s="842" t="s">
        <v>857</v>
      </c>
      <c r="E168" s="842" t="s">
        <v>858</v>
      </c>
      <c r="F168" s="842" t="s">
        <v>859</v>
      </c>
      <c r="G168" s="646" t="s">
        <v>137</v>
      </c>
      <c r="H168" s="842" t="s">
        <v>860</v>
      </c>
      <c r="I168" s="842" t="s">
        <v>861</v>
      </c>
      <c r="J168" s="842" t="s">
        <v>862</v>
      </c>
      <c r="K168" s="842" t="s">
        <v>863</v>
      </c>
      <c r="L168" s="646" t="s">
        <v>153</v>
      </c>
      <c r="M168" s="670"/>
      <c r="N168" s="670"/>
      <c r="O168" s="670"/>
      <c r="P168" s="670"/>
      <c r="Q168" s="670"/>
    </row>
    <row r="169" spans="1:17" ht="28.5">
      <c r="A169" s="163"/>
      <c r="B169" s="164" t="s">
        <v>3313</v>
      </c>
      <c r="C169" s="311">
        <v>147</v>
      </c>
      <c r="D169" s="842" t="s">
        <v>864</v>
      </c>
      <c r="E169" s="842" t="s">
        <v>865</v>
      </c>
      <c r="F169" s="842" t="s">
        <v>866</v>
      </c>
      <c r="G169" s="646" t="s">
        <v>138</v>
      </c>
      <c r="H169" s="842" t="s">
        <v>867</v>
      </c>
      <c r="I169" s="842" t="s">
        <v>868</v>
      </c>
      <c r="J169" s="842" t="s">
        <v>869</v>
      </c>
      <c r="K169" s="842" t="s">
        <v>870</v>
      </c>
      <c r="L169" s="646" t="s">
        <v>154</v>
      </c>
      <c r="M169" s="670"/>
      <c r="N169" s="670"/>
      <c r="O169" s="670"/>
      <c r="P169" s="670"/>
      <c r="Q169" s="670"/>
    </row>
    <row r="170" spans="1:17" ht="28.5">
      <c r="A170" s="163"/>
      <c r="B170" s="164" t="s">
        <v>3314</v>
      </c>
      <c r="C170" s="311">
        <v>148</v>
      </c>
      <c r="D170" s="842" t="s">
        <v>871</v>
      </c>
      <c r="E170" s="842" t="s">
        <v>872</v>
      </c>
      <c r="F170" s="842" t="s">
        <v>873</v>
      </c>
      <c r="G170" s="646" t="s">
        <v>139</v>
      </c>
      <c r="H170" s="842" t="s">
        <v>874</v>
      </c>
      <c r="I170" s="842" t="s">
        <v>875</v>
      </c>
      <c r="J170" s="842" t="s">
        <v>876</v>
      </c>
      <c r="K170" s="842" t="s">
        <v>877</v>
      </c>
      <c r="L170" s="646" t="s">
        <v>155</v>
      </c>
      <c r="M170" s="670"/>
      <c r="N170" s="670"/>
      <c r="O170" s="670"/>
      <c r="P170" s="670"/>
      <c r="Q170" s="670"/>
    </row>
    <row r="171" spans="1:17" ht="28.5">
      <c r="A171" s="163"/>
      <c r="B171" s="167" t="s">
        <v>3361</v>
      </c>
      <c r="C171" s="311">
        <v>149</v>
      </c>
      <c r="D171" s="646" t="s">
        <v>123</v>
      </c>
      <c r="E171" s="646" t="s">
        <v>127</v>
      </c>
      <c r="F171" s="646" t="s">
        <v>130</v>
      </c>
      <c r="G171" s="646" t="s">
        <v>140</v>
      </c>
      <c r="H171" s="861"/>
      <c r="I171" s="646" t="s">
        <v>141</v>
      </c>
      <c r="J171" s="646" t="s">
        <v>143</v>
      </c>
      <c r="K171" s="646" t="s">
        <v>145</v>
      </c>
      <c r="L171" s="646" t="s">
        <v>156</v>
      </c>
      <c r="M171" s="670"/>
      <c r="N171" s="670"/>
      <c r="O171" s="670"/>
      <c r="P171" s="670"/>
      <c r="Q171" s="670"/>
    </row>
    <row r="172" spans="1:17" ht="14.25">
      <c r="A172" s="163"/>
      <c r="B172" s="166" t="s">
        <v>3327</v>
      </c>
      <c r="C172" s="311">
        <v>150</v>
      </c>
      <c r="D172" s="842" t="s">
        <v>878</v>
      </c>
      <c r="E172" s="842" t="s">
        <v>879</v>
      </c>
      <c r="F172" s="835"/>
      <c r="G172" s="835"/>
      <c r="H172" s="861"/>
      <c r="I172" s="861"/>
      <c r="J172" s="861"/>
      <c r="K172" s="861"/>
      <c r="L172" s="861"/>
      <c r="M172" s="670"/>
      <c r="N172" s="670"/>
      <c r="O172" s="670"/>
      <c r="P172" s="670"/>
      <c r="Q172" s="670"/>
    </row>
    <row r="173" spans="1:17" ht="14.25">
      <c r="A173" s="163"/>
      <c r="B173" s="166" t="s">
        <v>3328</v>
      </c>
      <c r="C173" s="311">
        <v>151</v>
      </c>
      <c r="D173" s="842" t="s">
        <v>880</v>
      </c>
      <c r="E173" s="842" t="s">
        <v>881</v>
      </c>
      <c r="F173" s="835"/>
      <c r="G173" s="835"/>
      <c r="H173" s="861"/>
      <c r="I173" s="861"/>
      <c r="J173" s="861"/>
      <c r="K173" s="861"/>
      <c r="L173" s="861"/>
      <c r="M173" s="670"/>
      <c r="N173" s="670"/>
      <c r="O173" s="670"/>
      <c r="P173" s="670"/>
      <c r="Q173" s="670"/>
    </row>
    <row r="174" spans="1:17" ht="14.25">
      <c r="A174" s="163"/>
      <c r="B174" s="166" t="s">
        <v>3329</v>
      </c>
      <c r="C174" s="311">
        <v>152</v>
      </c>
      <c r="D174" s="842" t="s">
        <v>882</v>
      </c>
      <c r="E174" s="842" t="s">
        <v>883</v>
      </c>
      <c r="F174" s="835"/>
      <c r="G174" s="835"/>
      <c r="H174" s="861"/>
      <c r="I174" s="861"/>
      <c r="J174" s="861"/>
      <c r="K174" s="861"/>
      <c r="L174" s="861"/>
      <c r="M174" s="670"/>
      <c r="N174" s="670"/>
      <c r="O174" s="670"/>
      <c r="P174" s="670"/>
      <c r="Q174" s="670"/>
    </row>
    <row r="175" spans="1:17" ht="14.25">
      <c r="A175" s="163"/>
      <c r="B175" s="166" t="s">
        <v>3330</v>
      </c>
      <c r="C175" s="311">
        <v>153</v>
      </c>
      <c r="D175" s="842" t="s">
        <v>884</v>
      </c>
      <c r="E175" s="842" t="s">
        <v>885</v>
      </c>
      <c r="F175" s="835"/>
      <c r="G175" s="835"/>
      <c r="H175" s="861"/>
      <c r="I175" s="861"/>
      <c r="J175" s="861"/>
      <c r="K175" s="861"/>
      <c r="L175" s="861"/>
      <c r="M175" s="670"/>
      <c r="N175" s="670"/>
      <c r="O175" s="670"/>
      <c r="P175" s="670"/>
      <c r="Q175" s="670"/>
    </row>
    <row r="176" spans="1:17" ht="14.25">
      <c r="A176" s="163"/>
      <c r="B176" s="166" t="s">
        <v>3331</v>
      </c>
      <c r="C176" s="311">
        <v>154</v>
      </c>
      <c r="D176" s="842" t="s">
        <v>886</v>
      </c>
      <c r="E176" s="842" t="s">
        <v>887</v>
      </c>
      <c r="F176" s="835"/>
      <c r="G176" s="835"/>
      <c r="H176" s="861"/>
      <c r="I176" s="861"/>
      <c r="J176" s="861"/>
      <c r="K176" s="861"/>
      <c r="L176" s="861"/>
      <c r="M176" s="670"/>
      <c r="N176" s="670"/>
      <c r="O176" s="670"/>
      <c r="P176" s="670"/>
      <c r="Q176" s="670"/>
    </row>
    <row r="177" spans="1:17" ht="14.25">
      <c r="A177" s="163"/>
      <c r="B177" s="166" t="s">
        <v>3332</v>
      </c>
      <c r="C177" s="311">
        <v>155</v>
      </c>
      <c r="D177" s="842" t="s">
        <v>888</v>
      </c>
      <c r="E177" s="842" t="s">
        <v>889</v>
      </c>
      <c r="F177" s="835"/>
      <c r="G177" s="835"/>
      <c r="H177" s="861"/>
      <c r="I177" s="861"/>
      <c r="J177" s="861"/>
      <c r="K177" s="861"/>
      <c r="L177" s="861"/>
      <c r="M177" s="670"/>
      <c r="N177" s="670"/>
      <c r="O177" s="670"/>
      <c r="P177" s="670"/>
      <c r="Q177" s="670"/>
    </row>
    <row r="178" spans="1:17" ht="14.25">
      <c r="A178" s="163"/>
      <c r="B178" s="166" t="s">
        <v>3333</v>
      </c>
      <c r="C178" s="311">
        <v>156</v>
      </c>
      <c r="D178" s="842" t="s">
        <v>890</v>
      </c>
      <c r="E178" s="842" t="s">
        <v>891</v>
      </c>
      <c r="F178" s="835"/>
      <c r="G178" s="835"/>
      <c r="H178" s="861"/>
      <c r="I178" s="861"/>
      <c r="J178" s="861"/>
      <c r="K178" s="861"/>
      <c r="L178" s="861"/>
      <c r="M178" s="670"/>
      <c r="N178" s="670"/>
      <c r="O178" s="670"/>
      <c r="P178" s="670"/>
      <c r="Q178" s="670"/>
    </row>
    <row r="179" spans="1:17" ht="14.25">
      <c r="A179" s="163"/>
      <c r="B179" s="166" t="s">
        <v>3334</v>
      </c>
      <c r="C179" s="311">
        <v>157</v>
      </c>
      <c r="D179" s="842" t="s">
        <v>892</v>
      </c>
      <c r="E179" s="842" t="s">
        <v>893</v>
      </c>
      <c r="F179" s="835"/>
      <c r="G179" s="835"/>
      <c r="H179" s="861"/>
      <c r="I179" s="861"/>
      <c r="J179" s="861"/>
      <c r="K179" s="861"/>
      <c r="L179" s="861"/>
      <c r="M179" s="670"/>
      <c r="N179" s="670"/>
      <c r="O179" s="670"/>
      <c r="P179" s="670"/>
      <c r="Q179" s="670"/>
    </row>
    <row r="180" spans="1:17" ht="14.25">
      <c r="A180" s="163"/>
      <c r="B180" s="166" t="s">
        <v>3335</v>
      </c>
      <c r="C180" s="311">
        <v>158</v>
      </c>
      <c r="D180" s="842" t="s">
        <v>894</v>
      </c>
      <c r="E180" s="842" t="s">
        <v>895</v>
      </c>
      <c r="F180" s="835"/>
      <c r="G180" s="835"/>
      <c r="H180" s="861"/>
      <c r="I180" s="861"/>
      <c r="J180" s="861"/>
      <c r="K180" s="861"/>
      <c r="L180" s="861"/>
      <c r="M180" s="670"/>
      <c r="N180" s="670"/>
      <c r="O180" s="670"/>
      <c r="P180" s="670"/>
      <c r="Q180" s="670"/>
    </row>
    <row r="181" spans="1:17" ht="14.25">
      <c r="A181" s="163"/>
      <c r="B181" s="166" t="s">
        <v>3336</v>
      </c>
      <c r="C181" s="311">
        <v>159</v>
      </c>
      <c r="D181" s="842" t="s">
        <v>896</v>
      </c>
      <c r="E181" s="842" t="s">
        <v>897</v>
      </c>
      <c r="F181" s="835"/>
      <c r="G181" s="835"/>
      <c r="H181" s="861"/>
      <c r="I181" s="861"/>
      <c r="J181" s="861"/>
      <c r="K181" s="861"/>
      <c r="L181" s="861"/>
      <c r="M181" s="670"/>
      <c r="N181" s="670"/>
      <c r="O181" s="670"/>
      <c r="P181" s="670"/>
      <c r="Q181" s="670"/>
    </row>
    <row r="182" spans="1:17" ht="14.25">
      <c r="A182" s="163"/>
      <c r="B182" s="166" t="s">
        <v>3337</v>
      </c>
      <c r="C182" s="311">
        <v>160</v>
      </c>
      <c r="D182" s="842" t="s">
        <v>898</v>
      </c>
      <c r="E182" s="842" t="s">
        <v>899</v>
      </c>
      <c r="F182" s="835"/>
      <c r="G182" s="835"/>
      <c r="H182" s="861"/>
      <c r="I182" s="861"/>
      <c r="J182" s="861"/>
      <c r="K182" s="861"/>
      <c r="L182" s="861"/>
      <c r="M182" s="670"/>
      <c r="N182" s="670"/>
      <c r="O182" s="670"/>
      <c r="P182" s="670"/>
      <c r="Q182" s="670"/>
    </row>
    <row r="183" spans="1:17" ht="14.25">
      <c r="A183" s="163"/>
      <c r="B183" s="166" t="s">
        <v>3338</v>
      </c>
      <c r="C183" s="311">
        <v>161</v>
      </c>
      <c r="D183" s="842" t="s">
        <v>900</v>
      </c>
      <c r="E183" s="842" t="s">
        <v>901</v>
      </c>
      <c r="F183" s="835"/>
      <c r="G183" s="835"/>
      <c r="H183" s="861"/>
      <c r="I183" s="861"/>
      <c r="J183" s="861"/>
      <c r="K183" s="861"/>
      <c r="L183" s="861"/>
      <c r="M183" s="670"/>
      <c r="N183" s="670"/>
      <c r="O183" s="670"/>
      <c r="P183" s="670"/>
      <c r="Q183" s="670"/>
    </row>
    <row r="184" spans="1:17" ht="14.25">
      <c r="A184" s="163"/>
      <c r="B184" s="166" t="s">
        <v>3339</v>
      </c>
      <c r="C184" s="311">
        <v>162</v>
      </c>
      <c r="D184" s="842" t="s">
        <v>902</v>
      </c>
      <c r="E184" s="842" t="s">
        <v>903</v>
      </c>
      <c r="F184" s="835"/>
      <c r="G184" s="835"/>
      <c r="H184" s="861"/>
      <c r="I184" s="861"/>
      <c r="J184" s="861"/>
      <c r="K184" s="861"/>
      <c r="L184" s="861"/>
      <c r="M184" s="670"/>
      <c r="N184" s="670"/>
      <c r="O184" s="670"/>
      <c r="P184" s="670"/>
      <c r="Q184" s="670"/>
    </row>
    <row r="185" spans="1:17" ht="14.25">
      <c r="A185" s="163"/>
      <c r="B185" s="166" t="s">
        <v>3340</v>
      </c>
      <c r="C185" s="311">
        <v>163</v>
      </c>
      <c r="D185" s="842" t="s">
        <v>904</v>
      </c>
      <c r="E185" s="842" t="s">
        <v>905</v>
      </c>
      <c r="F185" s="835"/>
      <c r="G185" s="835"/>
      <c r="H185" s="861"/>
      <c r="I185" s="861"/>
      <c r="J185" s="861"/>
      <c r="K185" s="861"/>
      <c r="L185" s="861"/>
      <c r="M185" s="670"/>
      <c r="N185" s="670"/>
      <c r="O185" s="670"/>
      <c r="P185" s="670"/>
      <c r="Q185" s="670"/>
    </row>
    <row r="186" spans="1:17" ht="28.5">
      <c r="A186" s="163"/>
      <c r="B186" s="165" t="s">
        <v>3362</v>
      </c>
      <c r="C186" s="311">
        <v>164</v>
      </c>
      <c r="D186" s="646" t="s">
        <v>124</v>
      </c>
      <c r="E186" s="646" t="s">
        <v>128</v>
      </c>
      <c r="F186" s="835"/>
      <c r="G186" s="835"/>
      <c r="H186" s="861"/>
      <c r="I186" s="842" t="s">
        <v>906</v>
      </c>
      <c r="J186" s="842" t="s">
        <v>907</v>
      </c>
      <c r="K186" s="842" t="s">
        <v>908</v>
      </c>
      <c r="L186" s="644" t="s">
        <v>909</v>
      </c>
      <c r="M186" s="670"/>
      <c r="N186" s="670"/>
      <c r="O186" s="670"/>
      <c r="P186" s="670"/>
      <c r="Q186" s="670"/>
    </row>
    <row r="187" spans="1:17" ht="28.5">
      <c r="A187" s="163"/>
      <c r="B187" s="167" t="s">
        <v>3363</v>
      </c>
      <c r="C187" s="311">
        <v>165</v>
      </c>
      <c r="D187" s="646" t="s">
        <v>125</v>
      </c>
      <c r="E187" s="646" t="s">
        <v>129</v>
      </c>
      <c r="F187" s="835"/>
      <c r="G187" s="835"/>
      <c r="H187" s="835"/>
      <c r="I187" s="646" t="s">
        <v>142</v>
      </c>
      <c r="J187" s="646" t="s">
        <v>144</v>
      </c>
      <c r="K187" s="646" t="s">
        <v>146</v>
      </c>
      <c r="L187" s="646" t="s">
        <v>157</v>
      </c>
      <c r="M187" s="670"/>
      <c r="N187" s="670"/>
      <c r="O187" s="670"/>
      <c r="P187" s="670"/>
      <c r="Q187" s="749"/>
    </row>
    <row r="188" spans="1:17" ht="28.5">
      <c r="A188" s="163"/>
      <c r="B188" s="162" t="s">
        <v>3364</v>
      </c>
      <c r="C188" s="311">
        <v>166</v>
      </c>
      <c r="D188" s="835"/>
      <c r="E188" s="835"/>
      <c r="F188" s="835"/>
      <c r="G188" s="835"/>
      <c r="H188" s="835"/>
      <c r="I188" s="646" t="s">
        <v>2299</v>
      </c>
      <c r="J188" s="835"/>
      <c r="K188" s="835"/>
      <c r="L188" s="646" t="s">
        <v>2300</v>
      </c>
      <c r="M188" s="670"/>
      <c r="N188" s="670"/>
      <c r="O188" s="670"/>
      <c r="P188" s="670"/>
      <c r="Q188" s="749"/>
    </row>
    <row r="189" spans="1:17" ht="14.25">
      <c r="A189" s="163"/>
      <c r="B189" s="167" t="s">
        <v>3365</v>
      </c>
      <c r="C189" s="311">
        <v>167</v>
      </c>
      <c r="D189" s="835"/>
      <c r="E189" s="835"/>
      <c r="F189" s="835"/>
      <c r="G189" s="835"/>
      <c r="H189" s="835"/>
      <c r="I189" s="741" t="s">
        <v>910</v>
      </c>
      <c r="J189" s="835"/>
      <c r="K189" s="835"/>
      <c r="L189" s="741" t="s">
        <v>911</v>
      </c>
      <c r="M189" s="670"/>
      <c r="N189" s="670"/>
      <c r="O189" s="670"/>
      <c r="P189" s="670"/>
      <c r="Q189" s="749"/>
    </row>
    <row r="190" spans="4:17" ht="14.25">
      <c r="D190" s="680"/>
      <c r="E190" s="680"/>
      <c r="F190" s="680"/>
      <c r="G190" s="680"/>
      <c r="H190" s="680"/>
      <c r="I190" s="680"/>
      <c r="J190" s="680"/>
      <c r="K190" s="670"/>
      <c r="L190" s="670"/>
      <c r="M190" s="670"/>
      <c r="N190" s="670"/>
      <c r="O190" s="670"/>
      <c r="P190" s="670"/>
      <c r="Q190" s="749"/>
    </row>
    <row r="191" spans="4:17" ht="14.25">
      <c r="D191" s="680"/>
      <c r="E191" s="680"/>
      <c r="F191" s="680"/>
      <c r="G191" s="680"/>
      <c r="H191" s="680"/>
      <c r="I191" s="680"/>
      <c r="J191" s="680"/>
      <c r="K191" s="670"/>
      <c r="L191" s="670"/>
      <c r="M191" s="670"/>
      <c r="N191" s="670"/>
      <c r="O191" s="670"/>
      <c r="P191" s="670"/>
      <c r="Q191" s="749"/>
    </row>
    <row r="192" spans="4:17" ht="14.25">
      <c r="D192" s="680"/>
      <c r="E192" s="680"/>
      <c r="F192" s="680"/>
      <c r="G192" s="680"/>
      <c r="H192" s="680"/>
      <c r="I192" s="680"/>
      <c r="J192" s="680"/>
      <c r="K192" s="670"/>
      <c r="L192" s="670"/>
      <c r="M192" s="670"/>
      <c r="N192" s="670"/>
      <c r="O192" s="670"/>
      <c r="P192" s="670"/>
      <c r="Q192" s="670"/>
    </row>
    <row r="193" spans="4:17" ht="14.25">
      <c r="D193" s="680"/>
      <c r="E193" s="680"/>
      <c r="F193" s="680"/>
      <c r="G193" s="680"/>
      <c r="H193" s="680"/>
      <c r="I193" s="680"/>
      <c r="J193" s="680"/>
      <c r="K193" s="670"/>
      <c r="L193" s="670"/>
      <c r="M193" s="670"/>
      <c r="N193" s="670"/>
      <c r="O193" s="670"/>
      <c r="P193" s="670"/>
      <c r="Q193" s="670"/>
    </row>
    <row r="194" spans="1:17" ht="57">
      <c r="A194" s="161" t="s">
        <v>4502</v>
      </c>
      <c r="B194" s="162"/>
      <c r="C194" s="310"/>
      <c r="D194" s="841" t="s">
        <v>3367</v>
      </c>
      <c r="E194" s="841" t="s">
        <v>3346</v>
      </c>
      <c r="F194" s="841" t="s">
        <v>4504</v>
      </c>
      <c r="G194" s="841" t="s">
        <v>4505</v>
      </c>
      <c r="H194" s="841" t="s">
        <v>3358</v>
      </c>
      <c r="I194" s="841" t="s">
        <v>3349</v>
      </c>
      <c r="J194" s="841" t="s">
        <v>3350</v>
      </c>
      <c r="K194" s="841" t="s">
        <v>3351</v>
      </c>
      <c r="L194" s="749"/>
      <c r="M194" s="670"/>
      <c r="N194" s="670"/>
      <c r="O194" s="670"/>
      <c r="P194" s="670"/>
      <c r="Q194" s="670"/>
    </row>
    <row r="195" spans="1:17" ht="28.5">
      <c r="A195" s="163"/>
      <c r="B195" s="165" t="s">
        <v>4499</v>
      </c>
      <c r="C195" s="312">
        <v>168</v>
      </c>
      <c r="D195" s="808" t="s">
        <v>912</v>
      </c>
      <c r="E195" s="808" t="s">
        <v>913</v>
      </c>
      <c r="F195" s="808" t="s">
        <v>914</v>
      </c>
      <c r="G195" s="636" t="s">
        <v>2301</v>
      </c>
      <c r="H195" s="808" t="s">
        <v>915</v>
      </c>
      <c r="I195" s="808" t="s">
        <v>916</v>
      </c>
      <c r="J195" s="808" t="s">
        <v>917</v>
      </c>
      <c r="K195" s="745" t="s">
        <v>2303</v>
      </c>
      <c r="L195" s="749"/>
      <c r="M195" s="670"/>
      <c r="N195" s="670"/>
      <c r="O195" s="670"/>
      <c r="P195" s="670"/>
      <c r="Q195" s="670"/>
    </row>
    <row r="196" spans="1:17" ht="14.25">
      <c r="A196" s="163"/>
      <c r="B196" s="164" t="s">
        <v>3373</v>
      </c>
      <c r="C196" s="311">
        <v>169</v>
      </c>
      <c r="D196" s="833"/>
      <c r="E196" s="833"/>
      <c r="F196" s="833"/>
      <c r="G196" s="833"/>
      <c r="H196" s="636" t="s">
        <v>2302</v>
      </c>
      <c r="I196" s="833"/>
      <c r="J196" s="833"/>
      <c r="K196" s="745" t="s">
        <v>2304</v>
      </c>
      <c r="L196" s="749"/>
      <c r="M196" s="670"/>
      <c r="N196" s="670"/>
      <c r="O196" s="670"/>
      <c r="P196" s="670"/>
      <c r="Q196" s="670"/>
    </row>
    <row r="197" spans="1:17" ht="14.25">
      <c r="A197" s="163"/>
      <c r="B197" s="165" t="s">
        <v>4500</v>
      </c>
      <c r="C197" s="312">
        <v>170</v>
      </c>
      <c r="D197" s="835"/>
      <c r="E197" s="835"/>
      <c r="F197" s="835"/>
      <c r="G197" s="835"/>
      <c r="H197" s="808" t="s">
        <v>918</v>
      </c>
      <c r="I197" s="833"/>
      <c r="J197" s="833"/>
      <c r="K197" s="741" t="s">
        <v>919</v>
      </c>
      <c r="L197" s="749"/>
      <c r="M197" s="749"/>
      <c r="N197" s="749"/>
      <c r="O197" s="749"/>
      <c r="P197" s="749"/>
      <c r="Q197" s="749"/>
    </row>
    <row r="198" spans="1:17" ht="14.25">
      <c r="A198" s="86"/>
      <c r="B198" s="168"/>
      <c r="C198" s="313"/>
      <c r="D198" s="748"/>
      <c r="E198" s="748"/>
      <c r="F198" s="748"/>
      <c r="G198" s="748"/>
      <c r="H198" s="748"/>
      <c r="I198" s="748"/>
      <c r="J198" s="748"/>
      <c r="K198" s="749"/>
      <c r="L198" s="749"/>
      <c r="M198" s="749"/>
      <c r="N198" s="749"/>
      <c r="O198" s="749"/>
      <c r="P198" s="749"/>
      <c r="Q198" s="749"/>
    </row>
    <row r="199" spans="1:17" ht="24" customHeight="1">
      <c r="A199" s="34"/>
      <c r="B199" s="34"/>
      <c r="C199" s="123"/>
      <c r="D199" s="748"/>
      <c r="E199" s="748"/>
      <c r="F199" s="748"/>
      <c r="G199" s="748"/>
      <c r="H199" s="748"/>
      <c r="I199" s="748"/>
      <c r="J199" s="748"/>
      <c r="K199" s="749"/>
      <c r="L199" s="749"/>
      <c r="M199" s="670"/>
      <c r="N199" s="670"/>
      <c r="O199" s="670"/>
      <c r="P199" s="670"/>
      <c r="Q199" s="670"/>
    </row>
    <row r="200" spans="1:17" ht="49.5" customHeight="1">
      <c r="A200" s="1046" t="s">
        <v>4179</v>
      </c>
      <c r="B200" s="1047"/>
      <c r="C200" s="310"/>
      <c r="D200" s="841" t="s">
        <v>3374</v>
      </c>
      <c r="E200" s="841" t="s">
        <v>3375</v>
      </c>
      <c r="F200" s="841" t="s">
        <v>3349</v>
      </c>
      <c r="G200" s="841" t="s">
        <v>3350</v>
      </c>
      <c r="H200" s="841" t="s">
        <v>3351</v>
      </c>
      <c r="I200" s="748"/>
      <c r="J200" s="748"/>
      <c r="K200" s="749"/>
      <c r="L200" s="749"/>
      <c r="M200" s="670"/>
      <c r="N200" s="670"/>
      <c r="O200" s="670"/>
      <c r="P200" s="670"/>
      <c r="Q200" s="670"/>
    </row>
    <row r="201" spans="1:17" ht="39.75" customHeight="1">
      <c r="A201" s="163"/>
      <c r="B201" s="164" t="s">
        <v>2009</v>
      </c>
      <c r="C201" s="311">
        <v>171</v>
      </c>
      <c r="D201" s="808" t="s">
        <v>920</v>
      </c>
      <c r="E201" s="808" t="s">
        <v>1605</v>
      </c>
      <c r="F201" s="808" t="s">
        <v>921</v>
      </c>
      <c r="G201" s="808" t="s">
        <v>922</v>
      </c>
      <c r="H201" s="646" t="s">
        <v>2305</v>
      </c>
      <c r="I201" s="748"/>
      <c r="J201" s="748"/>
      <c r="K201" s="749"/>
      <c r="L201" s="749"/>
      <c r="M201" s="670"/>
      <c r="N201" s="670"/>
      <c r="O201" s="670"/>
      <c r="P201" s="670"/>
      <c r="Q201" s="670"/>
    </row>
    <row r="202" spans="4:17" ht="11.25" customHeight="1">
      <c r="D202" s="680"/>
      <c r="E202" s="680"/>
      <c r="F202" s="680"/>
      <c r="G202" s="680"/>
      <c r="H202" s="680"/>
      <c r="I202" s="680"/>
      <c r="J202" s="680"/>
      <c r="K202" s="670"/>
      <c r="L202" s="670"/>
      <c r="M202" s="749"/>
      <c r="N202" s="749"/>
      <c r="O202" s="749"/>
      <c r="P202" s="749"/>
      <c r="Q202" s="749"/>
    </row>
    <row r="203" spans="4:17" ht="24" customHeight="1">
      <c r="D203" s="680"/>
      <c r="E203" s="680"/>
      <c r="F203" s="680"/>
      <c r="G203" s="680"/>
      <c r="H203" s="680"/>
      <c r="I203" s="680"/>
      <c r="J203" s="680"/>
      <c r="K203" s="670"/>
      <c r="L203" s="670"/>
      <c r="M203" s="670"/>
      <c r="N203" s="670"/>
      <c r="O203" s="670"/>
      <c r="P203" s="670"/>
      <c r="Q203" s="670"/>
    </row>
    <row r="204" spans="2:17" ht="28.5">
      <c r="B204" s="127" t="s">
        <v>3385</v>
      </c>
      <c r="C204" s="314"/>
      <c r="D204" s="779"/>
      <c r="E204" s="779"/>
      <c r="F204" s="779"/>
      <c r="G204" s="779"/>
      <c r="H204" s="779"/>
      <c r="I204" s="680"/>
      <c r="J204" s="680"/>
      <c r="K204" s="670"/>
      <c r="L204" s="749"/>
      <c r="M204" s="670"/>
      <c r="N204" s="670"/>
      <c r="O204" s="670"/>
      <c r="P204" s="670"/>
      <c r="Q204" s="670"/>
    </row>
    <row r="205" spans="2:17" ht="85.5">
      <c r="B205" s="127" t="s">
        <v>4661</v>
      </c>
      <c r="C205" s="314"/>
      <c r="D205" s="779" t="s">
        <v>3376</v>
      </c>
      <c r="E205" s="779" t="s">
        <v>3387</v>
      </c>
      <c r="F205" s="779" t="s">
        <v>3349</v>
      </c>
      <c r="G205" s="779" t="s">
        <v>3350</v>
      </c>
      <c r="H205" s="779" t="s">
        <v>3386</v>
      </c>
      <c r="I205" s="680"/>
      <c r="J205" s="680"/>
      <c r="K205" s="670"/>
      <c r="L205" s="749"/>
      <c r="M205" s="670"/>
      <c r="N205" s="670"/>
      <c r="O205" s="670"/>
      <c r="P205" s="670"/>
      <c r="Q205" s="670"/>
    </row>
    <row r="206" spans="2:17" ht="28.5">
      <c r="B206" s="535" t="s">
        <v>924</v>
      </c>
      <c r="C206" s="536">
        <v>172</v>
      </c>
      <c r="D206" s="847" t="s">
        <v>925</v>
      </c>
      <c r="E206" s="842" t="s">
        <v>926</v>
      </c>
      <c r="F206" s="847" t="s">
        <v>927</v>
      </c>
      <c r="G206" s="847" t="s">
        <v>928</v>
      </c>
      <c r="H206" s="646" t="s">
        <v>2306</v>
      </c>
      <c r="I206" s="680"/>
      <c r="J206" s="680"/>
      <c r="K206" s="670"/>
      <c r="L206" s="749"/>
      <c r="M206" s="670"/>
      <c r="N206" s="670"/>
      <c r="O206" s="670"/>
      <c r="P206" s="670"/>
      <c r="Q206" s="670"/>
    </row>
    <row r="207" spans="4:17" ht="11.25" customHeight="1">
      <c r="D207" s="680"/>
      <c r="E207" s="748"/>
      <c r="F207" s="748"/>
      <c r="G207" s="748"/>
      <c r="H207" s="748"/>
      <c r="I207" s="748"/>
      <c r="J207" s="748"/>
      <c r="K207" s="749"/>
      <c r="L207" s="749"/>
      <c r="M207" s="749"/>
      <c r="N207" s="749"/>
      <c r="O207" s="749"/>
      <c r="P207" s="749"/>
      <c r="Q207" s="749"/>
    </row>
    <row r="208" spans="4:17" ht="14.25">
      <c r="D208" s="680"/>
      <c r="E208" s="680"/>
      <c r="F208" s="680"/>
      <c r="G208" s="680"/>
      <c r="H208" s="680"/>
      <c r="I208" s="680"/>
      <c r="J208" s="680"/>
      <c r="K208" s="670"/>
      <c r="L208" s="670"/>
      <c r="M208" s="670"/>
      <c r="N208" s="670"/>
      <c r="O208" s="670"/>
      <c r="P208" s="670"/>
      <c r="Q208" s="670"/>
    </row>
    <row r="209" spans="1:17" ht="14.25">
      <c r="A209" s="34"/>
      <c r="B209" s="34"/>
      <c r="C209" s="123"/>
      <c r="D209" s="748"/>
      <c r="E209" s="748"/>
      <c r="F209" s="748"/>
      <c r="G209" s="748"/>
      <c r="H209" s="748"/>
      <c r="I209" s="748"/>
      <c r="J209" s="748"/>
      <c r="K209" s="749"/>
      <c r="L209" s="749"/>
      <c r="M209" s="670"/>
      <c r="N209" s="670"/>
      <c r="O209" s="670"/>
      <c r="P209" s="670"/>
      <c r="Q209" s="670"/>
    </row>
    <row r="210" spans="1:17" ht="150" customHeight="1">
      <c r="A210" s="1046" t="s">
        <v>3377</v>
      </c>
      <c r="B210" s="1047"/>
      <c r="C210" s="310"/>
      <c r="D210" s="841" t="s">
        <v>4519</v>
      </c>
      <c r="E210" s="841" t="s">
        <v>4520</v>
      </c>
      <c r="F210" s="841" t="s">
        <v>4521</v>
      </c>
      <c r="G210" s="841" t="s">
        <v>3379</v>
      </c>
      <c r="H210" s="841" t="s">
        <v>3359</v>
      </c>
      <c r="I210" s="841" t="s">
        <v>3350</v>
      </c>
      <c r="J210" s="841" t="s">
        <v>3380</v>
      </c>
      <c r="K210" s="1039" t="s">
        <v>3381</v>
      </c>
      <c r="L210" s="1040"/>
      <c r="M210" s="670"/>
      <c r="N210" s="670"/>
      <c r="O210" s="670"/>
      <c r="P210" s="670"/>
      <c r="Q210" s="670"/>
    </row>
    <row r="211" spans="1:17" ht="28.5">
      <c r="A211" s="163"/>
      <c r="B211" s="169" t="s">
        <v>3378</v>
      </c>
      <c r="C211" s="310">
        <v>173</v>
      </c>
      <c r="D211" s="808" t="s">
        <v>930</v>
      </c>
      <c r="E211" s="808" t="s">
        <v>931</v>
      </c>
      <c r="F211" s="808" t="s">
        <v>932</v>
      </c>
      <c r="G211" s="646" t="s">
        <v>2307</v>
      </c>
      <c r="H211" s="644" t="s">
        <v>933</v>
      </c>
      <c r="I211" s="644" t="s">
        <v>934</v>
      </c>
      <c r="J211" s="646" t="s">
        <v>2308</v>
      </c>
      <c r="K211" s="1041" t="s">
        <v>935</v>
      </c>
      <c r="L211" s="1042"/>
      <c r="M211" s="670"/>
      <c r="N211" s="670"/>
      <c r="O211" s="670"/>
      <c r="P211" s="670"/>
      <c r="Q211" s="670"/>
    </row>
    <row r="212" spans="1:17" ht="14.25">
      <c r="A212" s="34"/>
      <c r="B212" s="34"/>
      <c r="C212" s="123"/>
      <c r="D212" s="748"/>
      <c r="E212" s="748"/>
      <c r="F212" s="748"/>
      <c r="G212" s="748"/>
      <c r="H212" s="748"/>
      <c r="I212" s="748"/>
      <c r="J212" s="748"/>
      <c r="K212" s="749"/>
      <c r="L212" s="749"/>
      <c r="M212" s="749"/>
      <c r="N212" s="749"/>
      <c r="O212" s="749"/>
      <c r="P212" s="749"/>
      <c r="Q212" s="749"/>
    </row>
    <row r="213" spans="4:17" ht="14.25">
      <c r="D213" s="680"/>
      <c r="E213" s="680"/>
      <c r="F213" s="680"/>
      <c r="G213" s="680"/>
      <c r="H213" s="680"/>
      <c r="I213" s="680"/>
      <c r="J213" s="680"/>
      <c r="K213" s="670"/>
      <c r="L213" s="670"/>
      <c r="M213" s="749"/>
      <c r="N213" s="749"/>
      <c r="O213" s="749"/>
      <c r="P213" s="749"/>
      <c r="Q213" s="749"/>
    </row>
    <row r="214" spans="4:17" ht="37.5" customHeight="1">
      <c r="D214" s="680"/>
      <c r="E214" s="680"/>
      <c r="F214" s="680"/>
      <c r="G214" s="680"/>
      <c r="H214" s="680"/>
      <c r="I214" s="680"/>
      <c r="J214" s="680"/>
      <c r="K214" s="670"/>
      <c r="L214" s="670"/>
      <c r="M214" s="670"/>
      <c r="N214" s="670"/>
      <c r="O214" s="670"/>
      <c r="P214" s="670"/>
      <c r="Q214" s="670"/>
    </row>
    <row r="215" spans="2:17" ht="128.25">
      <c r="B215" s="161" t="s">
        <v>3382</v>
      </c>
      <c r="C215" s="315"/>
      <c r="D215" s="841" t="s">
        <v>3384</v>
      </c>
      <c r="E215" s="841" t="s">
        <v>4522</v>
      </c>
      <c r="F215" s="841" t="s">
        <v>4523</v>
      </c>
      <c r="G215" s="841" t="s">
        <v>4524</v>
      </c>
      <c r="H215" s="841" t="s">
        <v>4525</v>
      </c>
      <c r="I215" s="841" t="s">
        <v>4526</v>
      </c>
      <c r="J215" s="841" t="s">
        <v>3349</v>
      </c>
      <c r="K215" s="841" t="s">
        <v>3350</v>
      </c>
      <c r="L215" s="841" t="s">
        <v>3388</v>
      </c>
      <c r="M215" s="1043" t="s">
        <v>3389</v>
      </c>
      <c r="N215" s="1044"/>
      <c r="O215" s="670"/>
      <c r="P215" s="670"/>
      <c r="Q215" s="670"/>
    </row>
    <row r="216" spans="2:17" ht="28.5">
      <c r="B216" s="156" t="s">
        <v>3383</v>
      </c>
      <c r="C216" s="309">
        <v>174</v>
      </c>
      <c r="D216" s="808" t="s">
        <v>936</v>
      </c>
      <c r="E216" s="808" t="s">
        <v>937</v>
      </c>
      <c r="F216" s="808" t="s">
        <v>938</v>
      </c>
      <c r="G216" s="808" t="s">
        <v>939</v>
      </c>
      <c r="H216" s="808" t="s">
        <v>940</v>
      </c>
      <c r="I216" s="646" t="s">
        <v>2309</v>
      </c>
      <c r="J216" s="644" t="s">
        <v>941</v>
      </c>
      <c r="K216" s="644" t="s">
        <v>942</v>
      </c>
      <c r="L216" s="646" t="s">
        <v>2310</v>
      </c>
      <c r="M216" s="1041" t="s">
        <v>943</v>
      </c>
      <c r="N216" s="1042"/>
      <c r="O216" s="670"/>
      <c r="P216" s="670"/>
      <c r="Q216" s="670"/>
    </row>
    <row r="217" spans="4:17" ht="15" customHeight="1">
      <c r="D217" s="680"/>
      <c r="E217" s="680"/>
      <c r="F217" s="680"/>
      <c r="G217" s="680"/>
      <c r="H217" s="680"/>
      <c r="I217" s="680"/>
      <c r="J217" s="680"/>
      <c r="K217" s="670"/>
      <c r="L217" s="670"/>
      <c r="M217" s="670"/>
      <c r="N217" s="670"/>
      <c r="O217" s="670"/>
      <c r="P217" s="670"/>
      <c r="Q217" s="670"/>
    </row>
    <row r="218" spans="4:17" ht="14.25">
      <c r="D218" s="680"/>
      <c r="E218" s="680"/>
      <c r="F218" s="680"/>
      <c r="G218" s="680"/>
      <c r="H218" s="680"/>
      <c r="I218" s="680"/>
      <c r="J218" s="680"/>
      <c r="K218" s="670"/>
      <c r="L218" s="670"/>
      <c r="M218" s="749"/>
      <c r="N218" s="749"/>
      <c r="O218" s="749"/>
      <c r="P218" s="749"/>
      <c r="Q218" s="749"/>
    </row>
    <row r="219" spans="4:17" ht="14.25">
      <c r="D219" s="680"/>
      <c r="E219" s="680"/>
      <c r="F219" s="680"/>
      <c r="G219" s="680"/>
      <c r="H219" s="680"/>
      <c r="I219" s="680"/>
      <c r="J219" s="680"/>
      <c r="K219" s="670"/>
      <c r="L219" s="670"/>
      <c r="M219" s="670"/>
      <c r="N219" s="670"/>
      <c r="O219" s="670"/>
      <c r="P219" s="670"/>
      <c r="Q219" s="749"/>
    </row>
    <row r="220" spans="2:17" ht="14.25">
      <c r="B220" s="839" t="s">
        <v>4527</v>
      </c>
      <c r="C220" s="840"/>
      <c r="D220" s="848"/>
      <c r="E220" s="848"/>
      <c r="F220" s="849"/>
      <c r="G220" s="748"/>
      <c r="H220" s="680"/>
      <c r="I220" s="680"/>
      <c r="J220" s="680"/>
      <c r="K220" s="670"/>
      <c r="L220" s="749"/>
      <c r="M220" s="670"/>
      <c r="N220" s="670"/>
      <c r="O220" s="670"/>
      <c r="P220" s="670"/>
      <c r="Q220" s="749"/>
    </row>
    <row r="221" spans="2:17" ht="42.75">
      <c r="B221" s="127"/>
      <c r="C221" s="314"/>
      <c r="D221" s="779" t="s">
        <v>4528</v>
      </c>
      <c r="E221" s="779" t="s">
        <v>3349</v>
      </c>
      <c r="F221" s="779" t="s">
        <v>4529</v>
      </c>
      <c r="G221" s="748"/>
      <c r="H221" s="680"/>
      <c r="I221" s="680"/>
      <c r="J221" s="680"/>
      <c r="K221" s="670"/>
      <c r="L221" s="670"/>
      <c r="M221" s="670"/>
      <c r="N221" s="670"/>
      <c r="O221" s="670"/>
      <c r="P221" s="670"/>
      <c r="Q221" s="749"/>
    </row>
    <row r="222" spans="2:17" ht="14.25">
      <c r="B222" s="402" t="s">
        <v>3390</v>
      </c>
      <c r="C222" s="316">
        <v>175</v>
      </c>
      <c r="D222" s="636" t="s">
        <v>2311</v>
      </c>
      <c r="E222" s="636" t="s">
        <v>2313</v>
      </c>
      <c r="F222" s="636" t="s">
        <v>2316</v>
      </c>
      <c r="G222" s="748"/>
      <c r="H222" s="680"/>
      <c r="I222" s="680"/>
      <c r="J222" s="680"/>
      <c r="K222" s="670"/>
      <c r="L222" s="670"/>
      <c r="M222" s="670"/>
      <c r="N222" s="670"/>
      <c r="O222" s="670"/>
      <c r="P222" s="670"/>
      <c r="Q222" s="749"/>
    </row>
    <row r="223" spans="2:17" ht="14.25">
      <c r="B223" s="402" t="s">
        <v>3391</v>
      </c>
      <c r="C223" s="316">
        <v>176</v>
      </c>
      <c r="D223" s="636" t="s">
        <v>2312</v>
      </c>
      <c r="E223" s="636" t="s">
        <v>2314</v>
      </c>
      <c r="F223" s="636" t="s">
        <v>2317</v>
      </c>
      <c r="G223" s="748"/>
      <c r="H223" s="680"/>
      <c r="I223" s="680"/>
      <c r="J223" s="680"/>
      <c r="K223" s="670"/>
      <c r="L223" s="670"/>
      <c r="M223" s="749"/>
      <c r="N223" s="749"/>
      <c r="O223" s="749"/>
      <c r="P223" s="749"/>
      <c r="Q223" s="749"/>
    </row>
    <row r="224" spans="2:17" ht="14.25">
      <c r="B224" s="402" t="s">
        <v>3392</v>
      </c>
      <c r="C224" s="316">
        <v>177</v>
      </c>
      <c r="D224" s="635" t="s">
        <v>944</v>
      </c>
      <c r="E224" s="636" t="s">
        <v>2315</v>
      </c>
      <c r="F224" s="635" t="s">
        <v>945</v>
      </c>
      <c r="G224" s="748"/>
      <c r="H224" s="680"/>
      <c r="I224" s="680"/>
      <c r="J224" s="680"/>
      <c r="K224" s="670"/>
      <c r="L224" s="670"/>
      <c r="M224" s="749"/>
      <c r="N224" s="749"/>
      <c r="O224" s="749"/>
      <c r="P224" s="749"/>
      <c r="Q224" s="749"/>
    </row>
    <row r="225" spans="4:17" ht="14.25">
      <c r="D225" s="680"/>
      <c r="E225" s="680"/>
      <c r="F225" s="680"/>
      <c r="G225" s="680"/>
      <c r="H225" s="680"/>
      <c r="I225" s="680"/>
      <c r="J225" s="680"/>
      <c r="K225" s="670"/>
      <c r="L225" s="670"/>
      <c r="M225" s="749"/>
      <c r="N225" s="749"/>
      <c r="O225" s="749"/>
      <c r="P225" s="749"/>
      <c r="Q225" s="749"/>
    </row>
    <row r="226" spans="4:17" ht="14.25">
      <c r="D226" s="680"/>
      <c r="E226" s="680"/>
      <c r="F226" s="680"/>
      <c r="G226" s="680"/>
      <c r="H226" s="680"/>
      <c r="I226" s="680"/>
      <c r="J226" s="680"/>
      <c r="K226" s="670"/>
      <c r="L226" s="670"/>
      <c r="M226" s="670"/>
      <c r="N226" s="670"/>
      <c r="O226" s="670"/>
      <c r="P226" s="670"/>
      <c r="Q226" s="670"/>
    </row>
    <row r="227" spans="4:17" ht="14.25">
      <c r="D227" s="680"/>
      <c r="E227" s="680"/>
      <c r="F227" s="680"/>
      <c r="G227" s="680"/>
      <c r="H227" s="680"/>
      <c r="I227" s="680"/>
      <c r="J227" s="680"/>
      <c r="K227" s="670"/>
      <c r="L227" s="670"/>
      <c r="M227" s="670"/>
      <c r="N227" s="670"/>
      <c r="O227" s="670"/>
      <c r="P227" s="670"/>
      <c r="Q227" s="670"/>
    </row>
    <row r="228" spans="1:17" ht="57">
      <c r="A228" s="161" t="s">
        <v>3393</v>
      </c>
      <c r="B228" s="162"/>
      <c r="C228" s="310"/>
      <c r="D228" s="841" t="s">
        <v>4530</v>
      </c>
      <c r="E228" s="841" t="s">
        <v>4531</v>
      </c>
      <c r="F228" s="841" t="s">
        <v>3394</v>
      </c>
      <c r="G228" s="841" t="s">
        <v>3349</v>
      </c>
      <c r="H228" s="841" t="s">
        <v>3350</v>
      </c>
      <c r="I228" s="841" t="s">
        <v>3395</v>
      </c>
      <c r="J228" s="749"/>
      <c r="K228" s="749"/>
      <c r="L228" s="749"/>
      <c r="M228" s="670"/>
      <c r="N228" s="670"/>
      <c r="O228" s="670"/>
      <c r="P228" s="670"/>
      <c r="Q228" s="670"/>
    </row>
    <row r="229" spans="1:17" ht="14.25">
      <c r="A229" s="163"/>
      <c r="B229" s="170" t="s">
        <v>167</v>
      </c>
      <c r="C229" s="311">
        <v>178</v>
      </c>
      <c r="D229" s="808" t="s">
        <v>1606</v>
      </c>
      <c r="E229" s="808" t="s">
        <v>168</v>
      </c>
      <c r="F229" s="636" t="s">
        <v>2318</v>
      </c>
      <c r="G229" s="635" t="s">
        <v>169</v>
      </c>
      <c r="H229" s="635" t="s">
        <v>170</v>
      </c>
      <c r="I229" s="636" t="s">
        <v>2319</v>
      </c>
      <c r="J229" s="749"/>
      <c r="K229" s="749"/>
      <c r="L229" s="749"/>
      <c r="M229" s="670"/>
      <c r="N229" s="670"/>
      <c r="O229" s="670"/>
      <c r="P229" s="670"/>
      <c r="Q229" s="670"/>
    </row>
    <row r="230" spans="1:17" ht="14.25">
      <c r="A230" s="34"/>
      <c r="B230" s="34"/>
      <c r="C230" s="123"/>
      <c r="D230" s="748"/>
      <c r="E230" s="748"/>
      <c r="F230" s="748"/>
      <c r="G230" s="748"/>
      <c r="H230" s="748"/>
      <c r="I230" s="748"/>
      <c r="J230" s="748"/>
      <c r="K230" s="749"/>
      <c r="L230" s="749"/>
      <c r="M230" s="670"/>
      <c r="N230" s="670"/>
      <c r="O230" s="670"/>
      <c r="P230" s="670"/>
      <c r="Q230" s="670"/>
    </row>
    <row r="231" spans="4:17" ht="14.25">
      <c r="D231" s="680"/>
      <c r="E231" s="680"/>
      <c r="F231" s="680"/>
      <c r="G231" s="680"/>
      <c r="H231" s="680"/>
      <c r="I231" s="680"/>
      <c r="J231" s="680"/>
      <c r="K231" s="670"/>
      <c r="L231" s="670"/>
      <c r="M231" s="670"/>
      <c r="N231" s="670"/>
      <c r="O231" s="670"/>
      <c r="P231" s="670"/>
      <c r="Q231" s="670"/>
    </row>
    <row r="232" spans="2:17" ht="14.25">
      <c r="B232" s="171" t="s">
        <v>3478</v>
      </c>
      <c r="C232" s="317"/>
      <c r="D232" s="850"/>
      <c r="E232" s="850"/>
      <c r="F232" s="851"/>
      <c r="G232" s="680"/>
      <c r="H232" s="680"/>
      <c r="I232" s="680"/>
      <c r="J232" s="680"/>
      <c r="K232" s="670"/>
      <c r="L232" s="670"/>
      <c r="M232" s="670"/>
      <c r="N232" s="670"/>
      <c r="O232" s="670"/>
      <c r="P232" s="670"/>
      <c r="Q232" s="670"/>
    </row>
    <row r="233" spans="2:17" ht="42.75">
      <c r="B233" s="172" t="s">
        <v>3479</v>
      </c>
      <c r="C233" s="318"/>
      <c r="D233" s="852" t="s">
        <v>3349</v>
      </c>
      <c r="E233" s="852" t="s">
        <v>3350</v>
      </c>
      <c r="F233" s="779" t="s">
        <v>3480</v>
      </c>
      <c r="G233" s="680"/>
      <c r="H233" s="680"/>
      <c r="I233" s="680"/>
      <c r="J233" s="680"/>
      <c r="K233" s="749"/>
      <c r="L233" s="749"/>
      <c r="M233" s="670"/>
      <c r="N233" s="670"/>
      <c r="O233" s="670"/>
      <c r="P233" s="670"/>
      <c r="Q233" s="670"/>
    </row>
    <row r="234" spans="2:17" ht="14.25">
      <c r="B234" s="101" t="s">
        <v>1610</v>
      </c>
      <c r="C234" s="309">
        <v>179</v>
      </c>
      <c r="D234" s="673" t="s">
        <v>1611</v>
      </c>
      <c r="E234" s="673" t="s">
        <v>171</v>
      </c>
      <c r="F234" s="636" t="s">
        <v>2320</v>
      </c>
      <c r="G234" s="680"/>
      <c r="H234" s="680"/>
      <c r="I234" s="680"/>
      <c r="J234" s="680"/>
      <c r="K234" s="749"/>
      <c r="L234" s="749"/>
      <c r="M234" s="670"/>
      <c r="N234" s="670"/>
      <c r="O234" s="670"/>
      <c r="P234" s="670"/>
      <c r="Q234" s="670"/>
    </row>
    <row r="235" spans="4:17" ht="11.25" customHeight="1">
      <c r="D235" s="680"/>
      <c r="E235" s="748"/>
      <c r="F235" s="748"/>
      <c r="G235" s="748"/>
      <c r="H235" s="748"/>
      <c r="I235" s="748"/>
      <c r="J235" s="749"/>
      <c r="K235" s="749"/>
      <c r="L235" s="749"/>
      <c r="M235" s="670"/>
      <c r="N235" s="670"/>
      <c r="O235" s="670"/>
      <c r="P235" s="670"/>
      <c r="Q235" s="670"/>
    </row>
    <row r="236" spans="4:17" ht="11.25" customHeight="1">
      <c r="D236" s="680"/>
      <c r="E236" s="748"/>
      <c r="F236" s="748"/>
      <c r="G236" s="748"/>
      <c r="H236" s="748"/>
      <c r="I236" s="748"/>
      <c r="J236" s="749"/>
      <c r="K236" s="749"/>
      <c r="L236" s="749"/>
      <c r="M236" s="749"/>
      <c r="N236" s="749"/>
      <c r="O236" s="749"/>
      <c r="P236" s="749"/>
      <c r="Q236" s="749"/>
    </row>
    <row r="237" spans="4:17" ht="14.25">
      <c r="D237" s="680"/>
      <c r="E237" s="680"/>
      <c r="F237" s="680"/>
      <c r="G237" s="680"/>
      <c r="H237" s="680"/>
      <c r="I237" s="680"/>
      <c r="J237" s="680"/>
      <c r="K237" s="670"/>
      <c r="L237" s="670"/>
      <c r="M237" s="670"/>
      <c r="N237" s="670"/>
      <c r="O237" s="670"/>
      <c r="P237" s="670"/>
      <c r="Q237" s="670"/>
    </row>
    <row r="238" spans="2:17" ht="57">
      <c r="B238" s="172" t="s">
        <v>3481</v>
      </c>
      <c r="C238" s="318"/>
      <c r="D238" s="852" t="s">
        <v>3483</v>
      </c>
      <c r="E238" s="852" t="s">
        <v>4534</v>
      </c>
      <c r="F238" s="852" t="s">
        <v>4146</v>
      </c>
      <c r="G238" s="852" t="s">
        <v>3484</v>
      </c>
      <c r="H238" s="852" t="s">
        <v>3349</v>
      </c>
      <c r="I238" s="852" t="s">
        <v>3350</v>
      </c>
      <c r="J238" s="779" t="s">
        <v>3485</v>
      </c>
      <c r="K238" s="670"/>
      <c r="L238" s="670"/>
      <c r="M238" s="670"/>
      <c r="N238" s="670"/>
      <c r="O238" s="670"/>
      <c r="P238" s="670"/>
      <c r="Q238" s="670"/>
    </row>
    <row r="239" spans="2:17" ht="14.25">
      <c r="B239" s="537" t="s">
        <v>4532</v>
      </c>
      <c r="C239" s="316">
        <v>180</v>
      </c>
      <c r="D239" s="808" t="s">
        <v>172</v>
      </c>
      <c r="E239" s="673" t="s">
        <v>173</v>
      </c>
      <c r="F239" s="673" t="s">
        <v>174</v>
      </c>
      <c r="G239" s="673" t="s">
        <v>175</v>
      </c>
      <c r="H239" s="673" t="s">
        <v>176</v>
      </c>
      <c r="I239" s="673" t="s">
        <v>177</v>
      </c>
      <c r="J239" s="673" t="s">
        <v>178</v>
      </c>
      <c r="K239" s="670"/>
      <c r="L239" s="670"/>
      <c r="M239" s="670"/>
      <c r="N239" s="670"/>
      <c r="O239" s="670"/>
      <c r="P239" s="670"/>
      <c r="Q239" s="670"/>
    </row>
    <row r="240" spans="2:17" ht="14.25">
      <c r="B240" s="537" t="s">
        <v>4596</v>
      </c>
      <c r="C240" s="316">
        <v>181</v>
      </c>
      <c r="D240" s="808" t="s">
        <v>179</v>
      </c>
      <c r="E240" s="673" t="s">
        <v>180</v>
      </c>
      <c r="F240" s="673" t="s">
        <v>181</v>
      </c>
      <c r="G240" s="673" t="s">
        <v>182</v>
      </c>
      <c r="H240" s="673" t="s">
        <v>183</v>
      </c>
      <c r="I240" s="673" t="s">
        <v>184</v>
      </c>
      <c r="J240" s="673" t="s">
        <v>185</v>
      </c>
      <c r="K240" s="670"/>
      <c r="L240" s="670"/>
      <c r="M240" s="670"/>
      <c r="N240" s="670"/>
      <c r="O240" s="670"/>
      <c r="P240" s="670"/>
      <c r="Q240" s="670"/>
    </row>
    <row r="241" spans="2:17" ht="14.25">
      <c r="B241" s="537" t="s">
        <v>4533</v>
      </c>
      <c r="C241" s="316">
        <v>182</v>
      </c>
      <c r="D241" s="808" t="s">
        <v>186</v>
      </c>
      <c r="E241" s="673" t="s">
        <v>187</v>
      </c>
      <c r="F241" s="673" t="s">
        <v>188</v>
      </c>
      <c r="G241" s="673" t="s">
        <v>189</v>
      </c>
      <c r="H241" s="673" t="s">
        <v>190</v>
      </c>
      <c r="I241" s="673" t="s">
        <v>191</v>
      </c>
      <c r="J241" s="673" t="s">
        <v>192</v>
      </c>
      <c r="K241" s="670"/>
      <c r="L241" s="670"/>
      <c r="M241" s="670"/>
      <c r="N241" s="670"/>
      <c r="O241" s="670"/>
      <c r="P241" s="670"/>
      <c r="Q241" s="670"/>
    </row>
    <row r="242" spans="2:17" ht="14.25">
      <c r="B242" s="537" t="s">
        <v>4597</v>
      </c>
      <c r="C242" s="316">
        <v>183</v>
      </c>
      <c r="D242" s="808" t="s">
        <v>193</v>
      </c>
      <c r="E242" s="673" t="s">
        <v>194</v>
      </c>
      <c r="F242" s="673" t="s">
        <v>195</v>
      </c>
      <c r="G242" s="673" t="s">
        <v>196</v>
      </c>
      <c r="H242" s="673" t="s">
        <v>197</v>
      </c>
      <c r="I242" s="673" t="s">
        <v>198</v>
      </c>
      <c r="J242" s="673" t="s">
        <v>199</v>
      </c>
      <c r="K242" s="670"/>
      <c r="L242" s="670"/>
      <c r="M242" s="670"/>
      <c r="N242" s="670"/>
      <c r="O242" s="670"/>
      <c r="P242" s="670"/>
      <c r="Q242" s="670"/>
    </row>
    <row r="243" spans="2:17" ht="14.25">
      <c r="B243" s="537" t="s">
        <v>3482</v>
      </c>
      <c r="C243" s="316">
        <v>184</v>
      </c>
      <c r="D243" s="808" t="s">
        <v>200</v>
      </c>
      <c r="E243" s="673" t="s">
        <v>201</v>
      </c>
      <c r="F243" s="673" t="s">
        <v>202</v>
      </c>
      <c r="G243" s="673" t="s">
        <v>203</v>
      </c>
      <c r="H243" s="673" t="s">
        <v>204</v>
      </c>
      <c r="I243" s="673" t="s">
        <v>205</v>
      </c>
      <c r="J243" s="673" t="s">
        <v>206</v>
      </c>
      <c r="K243" s="670"/>
      <c r="L243" s="670"/>
      <c r="M243" s="670"/>
      <c r="N243" s="670"/>
      <c r="O243" s="670"/>
      <c r="P243" s="670"/>
      <c r="Q243" s="670"/>
    </row>
    <row r="244" spans="2:17" ht="28.5">
      <c r="B244" s="537" t="s">
        <v>1506</v>
      </c>
      <c r="C244" s="316">
        <v>185</v>
      </c>
      <c r="D244" s="636" t="s">
        <v>162</v>
      </c>
      <c r="E244" s="833"/>
      <c r="F244" s="833"/>
      <c r="G244" s="853" t="s">
        <v>163</v>
      </c>
      <c r="H244" s="853" t="s">
        <v>164</v>
      </c>
      <c r="I244" s="853" t="s">
        <v>165</v>
      </c>
      <c r="J244" s="853" t="s">
        <v>166</v>
      </c>
      <c r="K244" s="670"/>
      <c r="L244" s="670"/>
      <c r="M244" s="670"/>
      <c r="N244" s="670"/>
      <c r="O244" s="670"/>
      <c r="P244" s="670"/>
      <c r="Q244" s="670"/>
    </row>
    <row r="245" spans="4:17" ht="14.25">
      <c r="D245" s="680"/>
      <c r="E245" s="680"/>
      <c r="F245" s="680"/>
      <c r="G245" s="680"/>
      <c r="H245" s="680"/>
      <c r="I245" s="680"/>
      <c r="J245" s="749"/>
      <c r="K245" s="670"/>
      <c r="L245" s="670"/>
      <c r="M245" s="670"/>
      <c r="N245" s="670"/>
      <c r="O245" s="670"/>
      <c r="P245" s="670"/>
      <c r="Q245" s="670"/>
    </row>
    <row r="246" spans="4:17" ht="14.25">
      <c r="D246" s="680"/>
      <c r="E246" s="680"/>
      <c r="F246" s="680"/>
      <c r="G246" s="680"/>
      <c r="H246" s="680"/>
      <c r="I246" s="680"/>
      <c r="J246" s="680"/>
      <c r="K246" s="670"/>
      <c r="L246" s="670"/>
      <c r="M246" s="670"/>
      <c r="N246" s="670"/>
      <c r="O246" s="670"/>
      <c r="P246" s="670"/>
      <c r="Q246" s="670"/>
    </row>
    <row r="247" spans="2:17" ht="14.25">
      <c r="B247" s="839" t="s">
        <v>3481</v>
      </c>
      <c r="C247" s="840"/>
      <c r="D247" s="848"/>
      <c r="E247" s="848"/>
      <c r="F247" s="849"/>
      <c r="G247" s="680"/>
      <c r="H247" s="680"/>
      <c r="I247" s="680"/>
      <c r="J247" s="680"/>
      <c r="K247" s="670"/>
      <c r="L247" s="670"/>
      <c r="M247" s="670"/>
      <c r="N247" s="670"/>
      <c r="O247" s="670"/>
      <c r="P247" s="670"/>
      <c r="Q247" s="670"/>
    </row>
    <row r="248" spans="2:17" ht="57">
      <c r="B248" s="127"/>
      <c r="C248" s="314"/>
      <c r="D248" s="779" t="s">
        <v>3484</v>
      </c>
      <c r="E248" s="779" t="s">
        <v>3349</v>
      </c>
      <c r="F248" s="779" t="s">
        <v>3485</v>
      </c>
      <c r="G248" s="748"/>
      <c r="H248" s="680"/>
      <c r="I248" s="680"/>
      <c r="J248" s="680"/>
      <c r="K248" s="670"/>
      <c r="L248" s="749"/>
      <c r="M248" s="670"/>
      <c r="N248" s="670"/>
      <c r="O248" s="670"/>
      <c r="P248" s="670"/>
      <c r="Q248" s="670"/>
    </row>
    <row r="249" spans="2:17" ht="14.25">
      <c r="B249" s="537" t="s">
        <v>3390</v>
      </c>
      <c r="C249" s="316">
        <v>186</v>
      </c>
      <c r="D249" s="636" t="s">
        <v>2321</v>
      </c>
      <c r="E249" s="636" t="s">
        <v>2323</v>
      </c>
      <c r="F249" s="636" t="s">
        <v>2326</v>
      </c>
      <c r="G249" s="748"/>
      <c r="H249" s="680"/>
      <c r="I249" s="680"/>
      <c r="J249" s="680"/>
      <c r="K249" s="670"/>
      <c r="L249" s="670"/>
      <c r="M249" s="670"/>
      <c r="N249" s="670"/>
      <c r="O249" s="670"/>
      <c r="P249" s="670"/>
      <c r="Q249" s="670"/>
    </row>
    <row r="250" spans="2:17" ht="14.25">
      <c r="B250" s="537" t="s">
        <v>3486</v>
      </c>
      <c r="C250" s="316">
        <v>187</v>
      </c>
      <c r="D250" s="636" t="s">
        <v>2322</v>
      </c>
      <c r="E250" s="636" t="s">
        <v>2324</v>
      </c>
      <c r="F250" s="636" t="s">
        <v>2327</v>
      </c>
      <c r="G250" s="748"/>
      <c r="H250" s="680"/>
      <c r="I250" s="680"/>
      <c r="J250" s="680"/>
      <c r="K250" s="670"/>
      <c r="L250" s="670"/>
      <c r="M250" s="670"/>
      <c r="N250" s="670"/>
      <c r="O250" s="670"/>
      <c r="P250" s="670"/>
      <c r="Q250" s="670"/>
    </row>
    <row r="251" spans="2:17" ht="14.25">
      <c r="B251" s="537" t="s">
        <v>3392</v>
      </c>
      <c r="C251" s="316">
        <v>188</v>
      </c>
      <c r="D251" s="635" t="s">
        <v>207</v>
      </c>
      <c r="E251" s="636" t="s">
        <v>2325</v>
      </c>
      <c r="F251" s="635" t="s">
        <v>208</v>
      </c>
      <c r="G251" s="748"/>
      <c r="H251" s="680"/>
      <c r="I251" s="680"/>
      <c r="J251" s="680"/>
      <c r="K251" s="670"/>
      <c r="L251" s="670"/>
      <c r="M251" s="749"/>
      <c r="N251" s="749"/>
      <c r="O251" s="749"/>
      <c r="P251" s="749"/>
      <c r="Q251" s="749"/>
    </row>
    <row r="252" spans="2:17" ht="14.25">
      <c r="B252" s="34"/>
      <c r="C252" s="123"/>
      <c r="D252" s="748"/>
      <c r="E252" s="748"/>
      <c r="F252" s="748"/>
      <c r="G252" s="748"/>
      <c r="H252" s="680"/>
      <c r="I252" s="680"/>
      <c r="J252" s="680"/>
      <c r="K252" s="670"/>
      <c r="L252" s="670"/>
      <c r="M252" s="749"/>
      <c r="N252" s="749"/>
      <c r="O252" s="749"/>
      <c r="P252" s="749"/>
      <c r="Q252" s="749"/>
    </row>
    <row r="253" spans="4:17" ht="14.25">
      <c r="D253" s="680"/>
      <c r="E253" s="680"/>
      <c r="F253" s="680"/>
      <c r="G253" s="680"/>
      <c r="H253" s="680"/>
      <c r="I253" s="680"/>
      <c r="J253" s="680"/>
      <c r="K253" s="670"/>
      <c r="L253" s="670"/>
      <c r="M253" s="670"/>
      <c r="N253" s="670"/>
      <c r="O253" s="670"/>
      <c r="P253" s="670"/>
      <c r="Q253" s="670"/>
    </row>
    <row r="254" spans="4:17" ht="14.25">
      <c r="D254" s="680"/>
      <c r="E254" s="680"/>
      <c r="F254" s="680"/>
      <c r="G254" s="680"/>
      <c r="H254" s="680"/>
      <c r="I254" s="680"/>
      <c r="J254" s="680"/>
      <c r="K254" s="670"/>
      <c r="L254" s="670"/>
      <c r="M254" s="670"/>
      <c r="N254" s="670"/>
      <c r="O254" s="670"/>
      <c r="P254" s="670"/>
      <c r="Q254" s="670"/>
    </row>
    <row r="255" spans="2:17" ht="14.25">
      <c r="B255" s="839" t="s">
        <v>4535</v>
      </c>
      <c r="C255" s="840"/>
      <c r="D255" s="848"/>
      <c r="E255" s="848"/>
      <c r="F255" s="848"/>
      <c r="G255" s="848"/>
      <c r="H255" s="848"/>
      <c r="I255" s="849"/>
      <c r="J255" s="680"/>
      <c r="K255" s="670"/>
      <c r="L255" s="670"/>
      <c r="M255" s="670"/>
      <c r="N255" s="670"/>
      <c r="O255" s="670"/>
      <c r="P255" s="670"/>
      <c r="Q255" s="670"/>
    </row>
    <row r="256" spans="2:17" ht="57">
      <c r="B256" s="154"/>
      <c r="C256" s="308"/>
      <c r="D256" s="779" t="s">
        <v>3489</v>
      </c>
      <c r="E256" s="779" t="s">
        <v>4536</v>
      </c>
      <c r="F256" s="779" t="s">
        <v>3490</v>
      </c>
      <c r="G256" s="779" t="s">
        <v>3349</v>
      </c>
      <c r="H256" s="779" t="s">
        <v>3350</v>
      </c>
      <c r="I256" s="779" t="s">
        <v>4537</v>
      </c>
      <c r="J256" s="680"/>
      <c r="K256" s="670"/>
      <c r="L256" s="670"/>
      <c r="M256" s="670"/>
      <c r="N256" s="670"/>
      <c r="O256" s="670"/>
      <c r="P256" s="670"/>
      <c r="Q256" s="670"/>
    </row>
    <row r="257" spans="2:17" ht="14.25">
      <c r="B257" s="537" t="s">
        <v>3487</v>
      </c>
      <c r="C257" s="316">
        <v>189</v>
      </c>
      <c r="D257" s="808" t="s">
        <v>209</v>
      </c>
      <c r="E257" s="808" t="s">
        <v>210</v>
      </c>
      <c r="F257" s="636" t="s">
        <v>2330</v>
      </c>
      <c r="G257" s="808" t="s">
        <v>211</v>
      </c>
      <c r="H257" s="808" t="s">
        <v>212</v>
      </c>
      <c r="I257" s="636" t="s">
        <v>2335</v>
      </c>
      <c r="J257" s="680"/>
      <c r="K257" s="670"/>
      <c r="L257" s="670"/>
      <c r="M257" s="670"/>
      <c r="N257" s="670"/>
      <c r="O257" s="670"/>
      <c r="P257" s="670"/>
      <c r="Q257" s="670"/>
    </row>
    <row r="258" spans="2:17" ht="14.25">
      <c r="B258" s="537" t="s">
        <v>3488</v>
      </c>
      <c r="C258" s="316">
        <v>190</v>
      </c>
      <c r="D258" s="808" t="s">
        <v>213</v>
      </c>
      <c r="E258" s="808" t="s">
        <v>214</v>
      </c>
      <c r="F258" s="636" t="s">
        <v>2331</v>
      </c>
      <c r="G258" s="808" t="s">
        <v>215</v>
      </c>
      <c r="H258" s="808" t="s">
        <v>216</v>
      </c>
      <c r="I258" s="636" t="s">
        <v>2336</v>
      </c>
      <c r="J258" s="680"/>
      <c r="K258" s="670"/>
      <c r="L258" s="670"/>
      <c r="M258" s="670"/>
      <c r="N258" s="670"/>
      <c r="O258" s="670"/>
      <c r="P258" s="670"/>
      <c r="Q258" s="670"/>
    </row>
    <row r="259" spans="2:17" ht="14.25">
      <c r="B259" s="538" t="s">
        <v>1506</v>
      </c>
      <c r="C259" s="316">
        <v>191</v>
      </c>
      <c r="D259" s="636" t="s">
        <v>2328</v>
      </c>
      <c r="E259" s="636" t="s">
        <v>2329</v>
      </c>
      <c r="F259" s="636" t="s">
        <v>2332</v>
      </c>
      <c r="G259" s="636" t="s">
        <v>2333</v>
      </c>
      <c r="H259" s="636" t="s">
        <v>2334</v>
      </c>
      <c r="I259" s="636" t="s">
        <v>2337</v>
      </c>
      <c r="J259" s="680"/>
      <c r="K259" s="670"/>
      <c r="L259" s="670"/>
      <c r="M259" s="670"/>
      <c r="N259" s="670"/>
      <c r="O259" s="670"/>
      <c r="P259" s="670"/>
      <c r="Q259" s="670"/>
    </row>
    <row r="260" spans="4:17" ht="14.25">
      <c r="D260" s="680"/>
      <c r="E260" s="680"/>
      <c r="F260" s="680"/>
      <c r="G260" s="748"/>
      <c r="H260" s="748"/>
      <c r="I260" s="748"/>
      <c r="J260" s="749"/>
      <c r="K260" s="749"/>
      <c r="L260" s="749"/>
      <c r="M260" s="670"/>
      <c r="N260" s="670"/>
      <c r="O260" s="670"/>
      <c r="P260" s="670"/>
      <c r="Q260" s="670"/>
    </row>
    <row r="261" spans="2:17" ht="14.25">
      <c r="B261" s="839" t="s">
        <v>3491</v>
      </c>
      <c r="C261" s="840"/>
      <c r="D261" s="848"/>
      <c r="E261" s="848"/>
      <c r="F261" s="848"/>
      <c r="G261" s="848"/>
      <c r="H261" s="849"/>
      <c r="I261" s="680"/>
      <c r="J261" s="680"/>
      <c r="K261" s="670"/>
      <c r="L261" s="670"/>
      <c r="M261" s="670"/>
      <c r="N261" s="670"/>
      <c r="O261" s="670"/>
      <c r="P261" s="670"/>
      <c r="Q261" s="670"/>
    </row>
    <row r="262" spans="2:17" ht="42.75">
      <c r="B262" s="161"/>
      <c r="C262" s="315"/>
      <c r="D262" s="852" t="s">
        <v>3483</v>
      </c>
      <c r="E262" s="779" t="s">
        <v>3492</v>
      </c>
      <c r="F262" s="852" t="s">
        <v>3349</v>
      </c>
      <c r="G262" s="852" t="s">
        <v>3350</v>
      </c>
      <c r="H262" s="779" t="s">
        <v>3493</v>
      </c>
      <c r="I262" s="680"/>
      <c r="J262" s="680"/>
      <c r="K262" s="670"/>
      <c r="L262" s="670"/>
      <c r="M262" s="670"/>
      <c r="N262" s="670"/>
      <c r="O262" s="670"/>
      <c r="P262" s="670"/>
      <c r="Q262" s="670"/>
    </row>
    <row r="263" spans="2:17" ht="14.25">
      <c r="B263" s="537" t="s">
        <v>1506</v>
      </c>
      <c r="C263" s="539">
        <v>192</v>
      </c>
      <c r="D263" s="854" t="s">
        <v>219</v>
      </c>
      <c r="E263" s="854" t="s">
        <v>220</v>
      </c>
      <c r="F263" s="855" t="s">
        <v>221</v>
      </c>
      <c r="G263" s="855" t="s">
        <v>222</v>
      </c>
      <c r="H263" s="636" t="s">
        <v>2338</v>
      </c>
      <c r="I263" s="680"/>
      <c r="J263" s="680"/>
      <c r="K263" s="670"/>
      <c r="L263" s="670"/>
      <c r="M263" s="670"/>
      <c r="N263" s="670"/>
      <c r="O263" s="670"/>
      <c r="P263" s="670"/>
      <c r="Q263" s="670"/>
    </row>
    <row r="264" spans="2:17" ht="14.25">
      <c r="B264" s="540"/>
      <c r="C264" s="540"/>
      <c r="D264" s="856"/>
      <c r="E264" s="664"/>
      <c r="F264" s="664"/>
      <c r="G264" s="664"/>
      <c r="H264" s="748"/>
      <c r="I264" s="748"/>
      <c r="J264" s="749"/>
      <c r="K264" s="749"/>
      <c r="L264" s="749"/>
      <c r="M264" s="670"/>
      <c r="N264" s="670"/>
      <c r="O264" s="670"/>
      <c r="P264" s="670"/>
      <c r="Q264" s="670"/>
    </row>
    <row r="265" spans="2:17" ht="14.25">
      <c r="B265" s="540"/>
      <c r="C265" s="540"/>
      <c r="D265" s="856"/>
      <c r="E265" s="856"/>
      <c r="F265" s="856"/>
      <c r="G265" s="856"/>
      <c r="H265" s="680"/>
      <c r="I265" s="680"/>
      <c r="J265" s="680"/>
      <c r="K265" s="670"/>
      <c r="L265" s="670"/>
      <c r="M265" s="670"/>
      <c r="N265" s="670"/>
      <c r="O265" s="670"/>
      <c r="P265" s="670"/>
      <c r="Q265" s="670"/>
    </row>
    <row r="266" spans="2:17" ht="14.25">
      <c r="B266" s="839" t="s">
        <v>3494</v>
      </c>
      <c r="C266" s="840"/>
      <c r="D266" s="848"/>
      <c r="E266" s="848"/>
      <c r="F266" s="849"/>
      <c r="G266" s="664"/>
      <c r="H266" s="680"/>
      <c r="I266" s="680"/>
      <c r="J266" s="680"/>
      <c r="K266" s="670"/>
      <c r="L266" s="749"/>
      <c r="M266" s="670"/>
      <c r="N266" s="670"/>
      <c r="O266" s="670"/>
      <c r="P266" s="670"/>
      <c r="Q266" s="670"/>
    </row>
    <row r="267" spans="2:17" ht="42.75">
      <c r="B267" s="541"/>
      <c r="C267" s="490"/>
      <c r="D267" s="779" t="s">
        <v>3495</v>
      </c>
      <c r="E267" s="779" t="s">
        <v>3349</v>
      </c>
      <c r="F267" s="779" t="s">
        <v>3496</v>
      </c>
      <c r="G267" s="664"/>
      <c r="H267" s="680"/>
      <c r="I267" s="680"/>
      <c r="J267" s="680"/>
      <c r="K267" s="670"/>
      <c r="L267" s="670"/>
      <c r="M267" s="670"/>
      <c r="N267" s="670"/>
      <c r="O267" s="670"/>
      <c r="P267" s="670"/>
      <c r="Q267" s="670"/>
    </row>
    <row r="268" spans="2:17" ht="14.25">
      <c r="B268" s="537" t="s">
        <v>3390</v>
      </c>
      <c r="C268" s="539">
        <v>193</v>
      </c>
      <c r="D268" s="857" t="s">
        <v>2339</v>
      </c>
      <c r="E268" s="857" t="s">
        <v>2341</v>
      </c>
      <c r="F268" s="857" t="s">
        <v>2344</v>
      </c>
      <c r="G268" s="664"/>
      <c r="H268" s="680"/>
      <c r="I268" s="680"/>
      <c r="J268" s="680"/>
      <c r="K268" s="670"/>
      <c r="L268" s="670"/>
      <c r="M268" s="670"/>
      <c r="N268" s="670"/>
      <c r="O268" s="670"/>
      <c r="P268" s="670"/>
      <c r="Q268" s="670"/>
    </row>
    <row r="269" spans="2:17" ht="14.25">
      <c r="B269" s="537" t="s">
        <v>3497</v>
      </c>
      <c r="C269" s="539">
        <v>194</v>
      </c>
      <c r="D269" s="857" t="s">
        <v>2340</v>
      </c>
      <c r="E269" s="857" t="s">
        <v>2342</v>
      </c>
      <c r="F269" s="857" t="s">
        <v>2345</v>
      </c>
      <c r="G269" s="664"/>
      <c r="H269" s="680"/>
      <c r="I269" s="680"/>
      <c r="J269" s="680"/>
      <c r="K269" s="670"/>
      <c r="L269" s="670"/>
      <c r="M269" s="749"/>
      <c r="N269" s="749"/>
      <c r="O269" s="749"/>
      <c r="P269" s="749"/>
      <c r="Q269" s="749"/>
    </row>
    <row r="270" spans="2:17" ht="14.25">
      <c r="B270" s="537" t="s">
        <v>3392</v>
      </c>
      <c r="C270" s="539">
        <v>195</v>
      </c>
      <c r="D270" s="858" t="s">
        <v>223</v>
      </c>
      <c r="E270" s="857" t="s">
        <v>2343</v>
      </c>
      <c r="F270" s="858" t="s">
        <v>224</v>
      </c>
      <c r="G270" s="664"/>
      <c r="H270" s="680"/>
      <c r="I270" s="680"/>
      <c r="J270" s="680"/>
      <c r="K270" s="670"/>
      <c r="L270" s="670"/>
      <c r="M270" s="749"/>
      <c r="N270" s="749"/>
      <c r="O270" s="749"/>
      <c r="P270" s="749"/>
      <c r="Q270" s="749"/>
    </row>
    <row r="271" spans="1:17" ht="14.25">
      <c r="A271" s="34"/>
      <c r="B271" s="74"/>
      <c r="C271" s="74"/>
      <c r="D271" s="664"/>
      <c r="E271" s="664"/>
      <c r="F271" s="664"/>
      <c r="G271" s="664"/>
      <c r="H271" s="748"/>
      <c r="I271" s="748"/>
      <c r="J271" s="749"/>
      <c r="K271" s="749"/>
      <c r="L271" s="749"/>
      <c r="M271" s="749"/>
      <c r="N271" s="749"/>
      <c r="O271" s="749"/>
      <c r="P271" s="749"/>
      <c r="Q271" s="749"/>
    </row>
    <row r="272" spans="2:17" ht="14.25">
      <c r="B272" s="540"/>
      <c r="C272" s="540"/>
      <c r="D272" s="856"/>
      <c r="E272" s="856"/>
      <c r="F272" s="856"/>
      <c r="G272" s="856"/>
      <c r="H272" s="680"/>
      <c r="I272" s="680"/>
      <c r="J272" s="680"/>
      <c r="K272" s="670"/>
      <c r="L272" s="670"/>
      <c r="M272" s="749"/>
      <c r="N272" s="749"/>
      <c r="O272" s="749"/>
      <c r="P272" s="749"/>
      <c r="Q272" s="749"/>
    </row>
    <row r="273" spans="2:17" ht="14.25">
      <c r="B273" s="540"/>
      <c r="C273" s="540"/>
      <c r="D273" s="856"/>
      <c r="E273" s="856"/>
      <c r="F273" s="856"/>
      <c r="G273" s="856"/>
      <c r="H273" s="680"/>
      <c r="I273" s="680"/>
      <c r="J273" s="680"/>
      <c r="K273" s="670"/>
      <c r="L273" s="670"/>
      <c r="M273" s="670"/>
      <c r="N273" s="670"/>
      <c r="O273" s="670"/>
      <c r="P273" s="670"/>
      <c r="Q273" s="670"/>
    </row>
    <row r="274" spans="2:17" ht="14.25">
      <c r="B274" s="839" t="s">
        <v>3498</v>
      </c>
      <c r="C274" s="840"/>
      <c r="D274" s="848"/>
      <c r="E274" s="848"/>
      <c r="F274" s="848"/>
      <c r="G274" s="849"/>
      <c r="H274" s="680"/>
      <c r="I274" s="680"/>
      <c r="J274" s="680"/>
      <c r="K274" s="670"/>
      <c r="L274" s="749"/>
      <c r="M274" s="670"/>
      <c r="N274" s="670"/>
      <c r="O274" s="670"/>
      <c r="P274" s="670"/>
      <c r="Q274" s="670"/>
    </row>
    <row r="275" spans="2:17" ht="71.25">
      <c r="B275" s="154"/>
      <c r="C275" s="308"/>
      <c r="D275" s="779" t="s">
        <v>3499</v>
      </c>
      <c r="E275" s="779" t="s">
        <v>3500</v>
      </c>
      <c r="F275" s="779" t="s">
        <v>3501</v>
      </c>
      <c r="G275" s="779" t="s">
        <v>3502</v>
      </c>
      <c r="H275" s="680"/>
      <c r="I275" s="680"/>
      <c r="J275" s="680"/>
      <c r="K275" s="670"/>
      <c r="L275" s="749"/>
      <c r="M275" s="670"/>
      <c r="N275" s="670"/>
      <c r="O275" s="670"/>
      <c r="P275" s="670"/>
      <c r="Q275" s="670"/>
    </row>
    <row r="276" spans="2:17" ht="28.5">
      <c r="B276" s="541" t="s">
        <v>4598</v>
      </c>
      <c r="C276" s="314">
        <v>196</v>
      </c>
      <c r="D276" s="808" t="s">
        <v>225</v>
      </c>
      <c r="E276" s="808" t="s">
        <v>226</v>
      </c>
      <c r="F276" s="833"/>
      <c r="G276" s="833"/>
      <c r="H276" s="680"/>
      <c r="I276" s="680"/>
      <c r="J276" s="680"/>
      <c r="K276" s="670"/>
      <c r="L276" s="749"/>
      <c r="M276" s="749"/>
      <c r="N276" s="749"/>
      <c r="O276" s="749"/>
      <c r="P276" s="749"/>
      <c r="Q276" s="749"/>
    </row>
    <row r="277" spans="2:17" ht="28.5">
      <c r="B277" s="537" t="s">
        <v>4599</v>
      </c>
      <c r="C277" s="314">
        <v>197</v>
      </c>
      <c r="D277" s="808" t="s">
        <v>227</v>
      </c>
      <c r="E277" s="808" t="s">
        <v>228</v>
      </c>
      <c r="F277" s="833"/>
      <c r="G277" s="833"/>
      <c r="H277" s="680"/>
      <c r="I277" s="680"/>
      <c r="J277" s="680"/>
      <c r="K277" s="670"/>
      <c r="L277" s="749"/>
      <c r="M277" s="670"/>
      <c r="N277" s="670"/>
      <c r="O277" s="670"/>
      <c r="P277" s="670"/>
      <c r="Q277" s="670"/>
    </row>
    <row r="278" spans="2:17" ht="14.25">
      <c r="B278" s="537" t="s">
        <v>3503</v>
      </c>
      <c r="C278" s="314">
        <v>198</v>
      </c>
      <c r="D278" s="808" t="s">
        <v>229</v>
      </c>
      <c r="E278" s="808" t="s">
        <v>230</v>
      </c>
      <c r="F278" s="833"/>
      <c r="G278" s="833"/>
      <c r="H278" s="680"/>
      <c r="I278" s="680"/>
      <c r="J278" s="680"/>
      <c r="K278" s="670"/>
      <c r="L278" s="749"/>
      <c r="M278" s="670"/>
      <c r="N278" s="670"/>
      <c r="O278" s="670"/>
      <c r="P278" s="670"/>
      <c r="Q278" s="670"/>
    </row>
    <row r="279" spans="2:17" ht="28.5">
      <c r="B279" s="537" t="s">
        <v>3504</v>
      </c>
      <c r="C279" s="314">
        <v>199</v>
      </c>
      <c r="D279" s="808" t="s">
        <v>231</v>
      </c>
      <c r="E279" s="808" t="s">
        <v>232</v>
      </c>
      <c r="F279" s="833"/>
      <c r="G279" s="833"/>
      <c r="H279" s="680"/>
      <c r="I279" s="680"/>
      <c r="J279" s="680"/>
      <c r="K279" s="670"/>
      <c r="L279" s="670"/>
      <c r="M279" s="670"/>
      <c r="N279" s="670"/>
      <c r="O279" s="670"/>
      <c r="P279" s="670"/>
      <c r="Q279" s="670"/>
    </row>
    <row r="280" spans="2:17" ht="14.25">
      <c r="B280" s="537" t="s">
        <v>3505</v>
      </c>
      <c r="C280" s="314">
        <v>200</v>
      </c>
      <c r="D280" s="808" t="s">
        <v>233</v>
      </c>
      <c r="E280" s="808" t="s">
        <v>234</v>
      </c>
      <c r="F280" s="833"/>
      <c r="G280" s="833"/>
      <c r="H280" s="680"/>
      <c r="I280" s="680"/>
      <c r="J280" s="680"/>
      <c r="K280" s="670"/>
      <c r="L280" s="670"/>
      <c r="M280" s="670"/>
      <c r="N280" s="670"/>
      <c r="O280" s="670"/>
      <c r="P280" s="670"/>
      <c r="Q280" s="670"/>
    </row>
    <row r="281" spans="2:17" ht="14.25">
      <c r="B281" s="537" t="s">
        <v>3390</v>
      </c>
      <c r="C281" s="314">
        <v>201</v>
      </c>
      <c r="D281" s="833"/>
      <c r="E281" s="635" t="s">
        <v>235</v>
      </c>
      <c r="F281" s="808" t="s">
        <v>236</v>
      </c>
      <c r="G281" s="808" t="s">
        <v>237</v>
      </c>
      <c r="H281" s="680"/>
      <c r="I281" s="680"/>
      <c r="J281" s="680"/>
      <c r="K281" s="670"/>
      <c r="L281" s="670"/>
      <c r="M281" s="670"/>
      <c r="N281" s="670"/>
      <c r="O281" s="670"/>
      <c r="P281" s="670"/>
      <c r="Q281" s="670"/>
    </row>
    <row r="282" spans="2:17" ht="14.25">
      <c r="B282" s="537" t="s">
        <v>3506</v>
      </c>
      <c r="C282" s="314">
        <v>202</v>
      </c>
      <c r="D282" s="833"/>
      <c r="E282" s="636" t="s">
        <v>2346</v>
      </c>
      <c r="F282" s="636" t="s">
        <v>2347</v>
      </c>
      <c r="G282" s="636" t="s">
        <v>2349</v>
      </c>
      <c r="H282" s="680"/>
      <c r="I282" s="680"/>
      <c r="J282" s="680"/>
      <c r="K282" s="670"/>
      <c r="L282" s="670"/>
      <c r="M282" s="670"/>
      <c r="N282" s="670"/>
      <c r="O282" s="670"/>
      <c r="P282" s="670"/>
      <c r="Q282" s="670"/>
    </row>
    <row r="283" spans="2:17" ht="14.25">
      <c r="B283" s="537" t="s">
        <v>3392</v>
      </c>
      <c r="C283" s="314">
        <v>203</v>
      </c>
      <c r="D283" s="862"/>
      <c r="E283" s="808" t="s">
        <v>238</v>
      </c>
      <c r="F283" s="636" t="s">
        <v>2348</v>
      </c>
      <c r="G283" s="808" t="s">
        <v>239</v>
      </c>
      <c r="H283" s="680"/>
      <c r="I283" s="680"/>
      <c r="J283" s="680"/>
      <c r="K283" s="670"/>
      <c r="L283" s="670"/>
      <c r="M283" s="670"/>
      <c r="N283" s="670"/>
      <c r="O283" s="670"/>
      <c r="P283" s="670"/>
      <c r="Q283" s="670"/>
    </row>
    <row r="284" spans="4:17" ht="22.5" customHeight="1">
      <c r="D284" s="680"/>
      <c r="E284" s="680"/>
      <c r="F284" s="680"/>
      <c r="G284" s="680"/>
      <c r="H284" s="680"/>
      <c r="I284" s="680"/>
      <c r="J284" s="680"/>
      <c r="K284" s="670"/>
      <c r="L284" s="670"/>
      <c r="M284" s="670"/>
      <c r="N284" s="670"/>
      <c r="O284" s="670"/>
      <c r="P284" s="670"/>
      <c r="Q284" s="670"/>
    </row>
    <row r="285" spans="4:17" ht="14.25">
      <c r="D285" s="680"/>
      <c r="E285" s="680"/>
      <c r="F285" s="680"/>
      <c r="G285" s="680"/>
      <c r="H285" s="680"/>
      <c r="I285" s="680"/>
      <c r="J285" s="680"/>
      <c r="K285" s="670"/>
      <c r="L285" s="670"/>
      <c r="M285" s="670"/>
      <c r="N285" s="670"/>
      <c r="O285" s="670"/>
      <c r="P285" s="670"/>
      <c r="Q285" s="670"/>
    </row>
    <row r="286" spans="1:17" ht="41.25" customHeight="1">
      <c r="A286" s="1058" t="s">
        <v>3542</v>
      </c>
      <c r="B286" s="1059"/>
      <c r="C286" s="319"/>
      <c r="D286" s="1039" t="s">
        <v>3538</v>
      </c>
      <c r="E286" s="1040"/>
      <c r="F286" s="1039" t="s">
        <v>4600</v>
      </c>
      <c r="G286" s="1040"/>
      <c r="H286" s="1039" t="s">
        <v>4605</v>
      </c>
      <c r="I286" s="1040"/>
      <c r="J286" s="1039" t="s">
        <v>4606</v>
      </c>
      <c r="K286" s="1040"/>
      <c r="L286" s="1039" t="s">
        <v>3551</v>
      </c>
      <c r="M286" s="1040"/>
      <c r="N286" s="1045" t="s">
        <v>3539</v>
      </c>
      <c r="O286" s="1045" t="s">
        <v>3349</v>
      </c>
      <c r="P286" s="1045" t="s">
        <v>3350</v>
      </c>
      <c r="Q286" s="1045" t="s">
        <v>3540</v>
      </c>
    </row>
    <row r="287" spans="1:17" ht="42.75">
      <c r="A287" s="1060"/>
      <c r="B287" s="1061"/>
      <c r="C287" s="320"/>
      <c r="D287" s="841" t="s">
        <v>3552</v>
      </c>
      <c r="E287" s="841" t="s">
        <v>4538</v>
      </c>
      <c r="F287" s="841" t="s">
        <v>3552</v>
      </c>
      <c r="G287" s="841" t="s">
        <v>4538</v>
      </c>
      <c r="H287" s="841" t="s">
        <v>3552</v>
      </c>
      <c r="I287" s="841" t="s">
        <v>4538</v>
      </c>
      <c r="J287" s="841" t="s">
        <v>3552</v>
      </c>
      <c r="K287" s="841" t="s">
        <v>4538</v>
      </c>
      <c r="L287" s="841" t="s">
        <v>3552</v>
      </c>
      <c r="M287" s="841" t="s">
        <v>4538</v>
      </c>
      <c r="N287" s="1045"/>
      <c r="O287" s="1045"/>
      <c r="P287" s="1045"/>
      <c r="Q287" s="1045"/>
    </row>
    <row r="288" spans="1:17" ht="15" customHeight="1">
      <c r="A288" s="163"/>
      <c r="B288" s="164" t="s">
        <v>3507</v>
      </c>
      <c r="C288" s="311">
        <v>204</v>
      </c>
      <c r="D288" s="808" t="s">
        <v>240</v>
      </c>
      <c r="E288" s="808" t="s">
        <v>241</v>
      </c>
      <c r="F288" s="808" t="s">
        <v>242</v>
      </c>
      <c r="G288" s="808" t="s">
        <v>243</v>
      </c>
      <c r="H288" s="808" t="s">
        <v>244</v>
      </c>
      <c r="I288" s="808" t="s">
        <v>245</v>
      </c>
      <c r="J288" s="808" t="s">
        <v>246</v>
      </c>
      <c r="K288" s="808" t="s">
        <v>247</v>
      </c>
      <c r="L288" s="808" t="s">
        <v>248</v>
      </c>
      <c r="M288" s="808" t="s">
        <v>249</v>
      </c>
      <c r="N288" s="842" t="s">
        <v>250</v>
      </c>
      <c r="O288" s="808" t="s">
        <v>251</v>
      </c>
      <c r="P288" s="808" t="s">
        <v>252</v>
      </c>
      <c r="Q288" s="646" t="s">
        <v>2352</v>
      </c>
    </row>
    <row r="289" spans="1:17" ht="15" customHeight="1">
      <c r="A289" s="163"/>
      <c r="B289" s="164" t="s">
        <v>3508</v>
      </c>
      <c r="C289" s="311">
        <v>205</v>
      </c>
      <c r="D289" s="808" t="s">
        <v>2353</v>
      </c>
      <c r="E289" s="808" t="s">
        <v>2354</v>
      </c>
      <c r="F289" s="808" t="s">
        <v>2355</v>
      </c>
      <c r="G289" s="808" t="s">
        <v>2356</v>
      </c>
      <c r="H289" s="808" t="s">
        <v>2357</v>
      </c>
      <c r="I289" s="808" t="s">
        <v>2358</v>
      </c>
      <c r="J289" s="808" t="s">
        <v>2359</v>
      </c>
      <c r="K289" s="808" t="s">
        <v>2360</v>
      </c>
      <c r="L289" s="808" t="s">
        <v>2361</v>
      </c>
      <c r="M289" s="808" t="s">
        <v>2362</v>
      </c>
      <c r="N289" s="842" t="s">
        <v>2363</v>
      </c>
      <c r="O289" s="808" t="s">
        <v>2364</v>
      </c>
      <c r="P289" s="808" t="s">
        <v>2365</v>
      </c>
      <c r="Q289" s="646" t="s">
        <v>2743</v>
      </c>
    </row>
    <row r="290" spans="1:17" ht="15" customHeight="1">
      <c r="A290" s="163"/>
      <c r="B290" s="164" t="s">
        <v>3509</v>
      </c>
      <c r="C290" s="311">
        <v>206</v>
      </c>
      <c r="D290" s="808" t="s">
        <v>2366</v>
      </c>
      <c r="E290" s="808" t="s">
        <v>2367</v>
      </c>
      <c r="F290" s="808" t="s">
        <v>2368</v>
      </c>
      <c r="G290" s="808" t="s">
        <v>2369</v>
      </c>
      <c r="H290" s="808" t="s">
        <v>2370</v>
      </c>
      <c r="I290" s="808" t="s">
        <v>2371</v>
      </c>
      <c r="J290" s="808" t="s">
        <v>2372</v>
      </c>
      <c r="K290" s="808" t="s">
        <v>2373</v>
      </c>
      <c r="L290" s="808" t="s">
        <v>2374</v>
      </c>
      <c r="M290" s="808" t="s">
        <v>2375</v>
      </c>
      <c r="N290" s="842" t="s">
        <v>2376</v>
      </c>
      <c r="O290" s="808" t="s">
        <v>2377</v>
      </c>
      <c r="P290" s="808" t="s">
        <v>2378</v>
      </c>
      <c r="Q290" s="646" t="s">
        <v>2744</v>
      </c>
    </row>
    <row r="291" spans="1:17" ht="15" customHeight="1">
      <c r="A291" s="163"/>
      <c r="B291" s="164" t="s">
        <v>3510</v>
      </c>
      <c r="C291" s="311">
        <v>207</v>
      </c>
      <c r="D291" s="808" t="s">
        <v>2379</v>
      </c>
      <c r="E291" s="808" t="s">
        <v>2380</v>
      </c>
      <c r="F291" s="808" t="s">
        <v>2381</v>
      </c>
      <c r="G291" s="808" t="s">
        <v>2382</v>
      </c>
      <c r="H291" s="808" t="s">
        <v>2383</v>
      </c>
      <c r="I291" s="808" t="s">
        <v>2384</v>
      </c>
      <c r="J291" s="808" t="s">
        <v>2385</v>
      </c>
      <c r="K291" s="808" t="s">
        <v>2386</v>
      </c>
      <c r="L291" s="808" t="s">
        <v>2387</v>
      </c>
      <c r="M291" s="808" t="s">
        <v>2388</v>
      </c>
      <c r="N291" s="842" t="s">
        <v>2389</v>
      </c>
      <c r="O291" s="808" t="s">
        <v>2390</v>
      </c>
      <c r="P291" s="808" t="s">
        <v>2391</v>
      </c>
      <c r="Q291" s="646" t="s">
        <v>2745</v>
      </c>
    </row>
    <row r="292" spans="1:17" ht="15" customHeight="1">
      <c r="A292" s="163"/>
      <c r="B292" s="164" t="s">
        <v>3511</v>
      </c>
      <c r="C292" s="311">
        <v>208</v>
      </c>
      <c r="D292" s="808" t="s">
        <v>2392</v>
      </c>
      <c r="E292" s="808" t="s">
        <v>2393</v>
      </c>
      <c r="F292" s="808" t="s">
        <v>2394</v>
      </c>
      <c r="G292" s="808" t="s">
        <v>2395</v>
      </c>
      <c r="H292" s="808" t="s">
        <v>2396</v>
      </c>
      <c r="I292" s="808" t="s">
        <v>2397</v>
      </c>
      <c r="J292" s="808" t="s">
        <v>2398</v>
      </c>
      <c r="K292" s="808" t="s">
        <v>2399</v>
      </c>
      <c r="L292" s="808" t="s">
        <v>2400</v>
      </c>
      <c r="M292" s="808" t="s">
        <v>2401</v>
      </c>
      <c r="N292" s="842" t="s">
        <v>2402</v>
      </c>
      <c r="O292" s="808" t="s">
        <v>2403</v>
      </c>
      <c r="P292" s="808" t="s">
        <v>2404</v>
      </c>
      <c r="Q292" s="646" t="s">
        <v>2746</v>
      </c>
    </row>
    <row r="293" spans="1:17" ht="15" customHeight="1">
      <c r="A293" s="163"/>
      <c r="B293" s="164" t="s">
        <v>3512</v>
      </c>
      <c r="C293" s="311">
        <v>209</v>
      </c>
      <c r="D293" s="808" t="s">
        <v>2405</v>
      </c>
      <c r="E293" s="808" t="s">
        <v>2406</v>
      </c>
      <c r="F293" s="808" t="s">
        <v>2407</v>
      </c>
      <c r="G293" s="808" t="s">
        <v>2408</v>
      </c>
      <c r="H293" s="808" t="s">
        <v>2409</v>
      </c>
      <c r="I293" s="808" t="s">
        <v>2410</v>
      </c>
      <c r="J293" s="808" t="s">
        <v>2411</v>
      </c>
      <c r="K293" s="808" t="s">
        <v>2412</v>
      </c>
      <c r="L293" s="808" t="s">
        <v>2413</v>
      </c>
      <c r="M293" s="808" t="s">
        <v>2414</v>
      </c>
      <c r="N293" s="842" t="s">
        <v>2415</v>
      </c>
      <c r="O293" s="808" t="s">
        <v>2416</v>
      </c>
      <c r="P293" s="808" t="s">
        <v>2417</v>
      </c>
      <c r="Q293" s="646" t="s">
        <v>2747</v>
      </c>
    </row>
    <row r="294" spans="1:17" ht="15" customHeight="1">
      <c r="A294" s="163"/>
      <c r="B294" s="164" t="s">
        <v>3513</v>
      </c>
      <c r="C294" s="311">
        <v>210</v>
      </c>
      <c r="D294" s="808" t="s">
        <v>2418</v>
      </c>
      <c r="E294" s="808" t="s">
        <v>2419</v>
      </c>
      <c r="F294" s="808" t="s">
        <v>2420</v>
      </c>
      <c r="G294" s="808" t="s">
        <v>2421</v>
      </c>
      <c r="H294" s="808" t="s">
        <v>2422</v>
      </c>
      <c r="I294" s="808" t="s">
        <v>2423</v>
      </c>
      <c r="J294" s="808" t="s">
        <v>2424</v>
      </c>
      <c r="K294" s="808" t="s">
        <v>2425</v>
      </c>
      <c r="L294" s="808" t="s">
        <v>2426</v>
      </c>
      <c r="M294" s="808" t="s">
        <v>2427</v>
      </c>
      <c r="N294" s="842" t="s">
        <v>2428</v>
      </c>
      <c r="O294" s="808" t="s">
        <v>2429</v>
      </c>
      <c r="P294" s="808" t="s">
        <v>2430</v>
      </c>
      <c r="Q294" s="646" t="s">
        <v>2748</v>
      </c>
    </row>
    <row r="295" spans="1:17" ht="15" customHeight="1">
      <c r="A295" s="163"/>
      <c r="B295" s="164" t="s">
        <v>3514</v>
      </c>
      <c r="C295" s="311">
        <v>211</v>
      </c>
      <c r="D295" s="808" t="s">
        <v>2431</v>
      </c>
      <c r="E295" s="808" t="s">
        <v>2432</v>
      </c>
      <c r="F295" s="808" t="s">
        <v>2433</v>
      </c>
      <c r="G295" s="808" t="s">
        <v>2434</v>
      </c>
      <c r="H295" s="808" t="s">
        <v>2435</v>
      </c>
      <c r="I295" s="808" t="s">
        <v>2436</v>
      </c>
      <c r="J295" s="808" t="s">
        <v>2437</v>
      </c>
      <c r="K295" s="808" t="s">
        <v>2438</v>
      </c>
      <c r="L295" s="808" t="s">
        <v>2439</v>
      </c>
      <c r="M295" s="808" t="s">
        <v>2440</v>
      </c>
      <c r="N295" s="842" t="s">
        <v>2441</v>
      </c>
      <c r="O295" s="808" t="s">
        <v>2442</v>
      </c>
      <c r="P295" s="808" t="s">
        <v>2443</v>
      </c>
      <c r="Q295" s="646" t="s">
        <v>2749</v>
      </c>
    </row>
    <row r="296" spans="1:17" ht="15" customHeight="1">
      <c r="A296" s="163"/>
      <c r="B296" s="164" t="s">
        <v>3515</v>
      </c>
      <c r="C296" s="311">
        <v>212</v>
      </c>
      <c r="D296" s="808" t="s">
        <v>2444</v>
      </c>
      <c r="E296" s="808" t="s">
        <v>2445</v>
      </c>
      <c r="F296" s="808" t="s">
        <v>2446</v>
      </c>
      <c r="G296" s="808" t="s">
        <v>2447</v>
      </c>
      <c r="H296" s="808" t="s">
        <v>2448</v>
      </c>
      <c r="I296" s="808" t="s">
        <v>2449</v>
      </c>
      <c r="J296" s="808" t="s">
        <v>2450</v>
      </c>
      <c r="K296" s="808" t="s">
        <v>2451</v>
      </c>
      <c r="L296" s="808" t="s">
        <v>2452</v>
      </c>
      <c r="M296" s="808" t="s">
        <v>2453</v>
      </c>
      <c r="N296" s="842" t="s">
        <v>2454</v>
      </c>
      <c r="O296" s="808" t="s">
        <v>2455</v>
      </c>
      <c r="P296" s="808" t="s">
        <v>2456</v>
      </c>
      <c r="Q296" s="646" t="s">
        <v>2750</v>
      </c>
    </row>
    <row r="297" spans="1:17" ht="15" customHeight="1">
      <c r="A297" s="163"/>
      <c r="B297" s="164" t="s">
        <v>3516</v>
      </c>
      <c r="C297" s="311">
        <v>213</v>
      </c>
      <c r="D297" s="808" t="s">
        <v>2457</v>
      </c>
      <c r="E297" s="808" t="s">
        <v>2458</v>
      </c>
      <c r="F297" s="808" t="s">
        <v>2459</v>
      </c>
      <c r="G297" s="808" t="s">
        <v>2460</v>
      </c>
      <c r="H297" s="808" t="s">
        <v>2461</v>
      </c>
      <c r="I297" s="808" t="s">
        <v>2462</v>
      </c>
      <c r="J297" s="808" t="s">
        <v>2463</v>
      </c>
      <c r="K297" s="808" t="s">
        <v>2464</v>
      </c>
      <c r="L297" s="808" t="s">
        <v>2465</v>
      </c>
      <c r="M297" s="808" t="s">
        <v>2466</v>
      </c>
      <c r="N297" s="842" t="s">
        <v>2467</v>
      </c>
      <c r="O297" s="808" t="s">
        <v>2468</v>
      </c>
      <c r="P297" s="808" t="s">
        <v>2469</v>
      </c>
      <c r="Q297" s="646" t="s">
        <v>2751</v>
      </c>
    </row>
    <row r="298" spans="1:17" ht="15" customHeight="1">
      <c r="A298" s="163"/>
      <c r="B298" s="164" t="s">
        <v>3517</v>
      </c>
      <c r="C298" s="311">
        <v>214</v>
      </c>
      <c r="D298" s="808" t="s">
        <v>2470</v>
      </c>
      <c r="E298" s="808" t="s">
        <v>2471</v>
      </c>
      <c r="F298" s="808" t="s">
        <v>2472</v>
      </c>
      <c r="G298" s="808" t="s">
        <v>2473</v>
      </c>
      <c r="H298" s="808" t="s">
        <v>2474</v>
      </c>
      <c r="I298" s="808" t="s">
        <v>2475</v>
      </c>
      <c r="J298" s="808" t="s">
        <v>2476</v>
      </c>
      <c r="K298" s="808" t="s">
        <v>2477</v>
      </c>
      <c r="L298" s="808" t="s">
        <v>2478</v>
      </c>
      <c r="M298" s="808" t="s">
        <v>2479</v>
      </c>
      <c r="N298" s="842" t="s">
        <v>2480</v>
      </c>
      <c r="O298" s="808" t="s">
        <v>2481</v>
      </c>
      <c r="P298" s="808" t="s">
        <v>2482</v>
      </c>
      <c r="Q298" s="646" t="s">
        <v>2752</v>
      </c>
    </row>
    <row r="299" spans="1:17" ht="15" customHeight="1">
      <c r="A299" s="163"/>
      <c r="B299" s="164" t="s">
        <v>3518</v>
      </c>
      <c r="C299" s="311">
        <v>215</v>
      </c>
      <c r="D299" s="808" t="s">
        <v>2483</v>
      </c>
      <c r="E299" s="808" t="s">
        <v>2484</v>
      </c>
      <c r="F299" s="808" t="s">
        <v>2485</v>
      </c>
      <c r="G299" s="808" t="s">
        <v>2486</v>
      </c>
      <c r="H299" s="808" t="s">
        <v>2487</v>
      </c>
      <c r="I299" s="808" t="s">
        <v>2488</v>
      </c>
      <c r="J299" s="808" t="s">
        <v>2489</v>
      </c>
      <c r="K299" s="808" t="s">
        <v>2490</v>
      </c>
      <c r="L299" s="808" t="s">
        <v>2491</v>
      </c>
      <c r="M299" s="808" t="s">
        <v>2492</v>
      </c>
      <c r="N299" s="842" t="s">
        <v>2493</v>
      </c>
      <c r="O299" s="808" t="s">
        <v>2494</v>
      </c>
      <c r="P299" s="808" t="s">
        <v>2495</v>
      </c>
      <c r="Q299" s="646" t="s">
        <v>2753</v>
      </c>
    </row>
    <row r="300" spans="1:17" ht="15" customHeight="1">
      <c r="A300" s="163"/>
      <c r="B300" s="164" t="s">
        <v>3519</v>
      </c>
      <c r="C300" s="311">
        <v>216</v>
      </c>
      <c r="D300" s="808" t="s">
        <v>2496</v>
      </c>
      <c r="E300" s="808" t="s">
        <v>2497</v>
      </c>
      <c r="F300" s="808" t="s">
        <v>2498</v>
      </c>
      <c r="G300" s="808" t="s">
        <v>2499</v>
      </c>
      <c r="H300" s="808" t="s">
        <v>2500</v>
      </c>
      <c r="I300" s="808" t="s">
        <v>2501</v>
      </c>
      <c r="J300" s="808" t="s">
        <v>2502</v>
      </c>
      <c r="K300" s="808" t="s">
        <v>2503</v>
      </c>
      <c r="L300" s="808" t="s">
        <v>2504</v>
      </c>
      <c r="M300" s="808" t="s">
        <v>2505</v>
      </c>
      <c r="N300" s="842" t="s">
        <v>2506</v>
      </c>
      <c r="O300" s="808" t="s">
        <v>2507</v>
      </c>
      <c r="P300" s="808" t="s">
        <v>2508</v>
      </c>
      <c r="Q300" s="646" t="s">
        <v>2754</v>
      </c>
    </row>
    <row r="301" spans="1:17" ht="15" customHeight="1">
      <c r="A301" s="163"/>
      <c r="B301" s="164" t="s">
        <v>3520</v>
      </c>
      <c r="C301" s="311">
        <v>217</v>
      </c>
      <c r="D301" s="808" t="s">
        <v>2509</v>
      </c>
      <c r="E301" s="808" t="s">
        <v>2510</v>
      </c>
      <c r="F301" s="808" t="s">
        <v>2511</v>
      </c>
      <c r="G301" s="808" t="s">
        <v>2512</v>
      </c>
      <c r="H301" s="808" t="s">
        <v>2513</v>
      </c>
      <c r="I301" s="808" t="s">
        <v>2514</v>
      </c>
      <c r="J301" s="808" t="s">
        <v>2515</v>
      </c>
      <c r="K301" s="808" t="s">
        <v>2516</v>
      </c>
      <c r="L301" s="808" t="s">
        <v>2517</v>
      </c>
      <c r="M301" s="808" t="s">
        <v>2518</v>
      </c>
      <c r="N301" s="842" t="s">
        <v>2519</v>
      </c>
      <c r="O301" s="808" t="s">
        <v>2520</v>
      </c>
      <c r="P301" s="808" t="s">
        <v>2521</v>
      </c>
      <c r="Q301" s="646" t="s">
        <v>2755</v>
      </c>
    </row>
    <row r="302" spans="1:17" ht="15" customHeight="1">
      <c r="A302" s="163"/>
      <c r="B302" s="164" t="s">
        <v>3521</v>
      </c>
      <c r="C302" s="311">
        <v>218</v>
      </c>
      <c r="D302" s="808" t="s">
        <v>2522</v>
      </c>
      <c r="E302" s="808" t="s">
        <v>2523</v>
      </c>
      <c r="F302" s="808" t="s">
        <v>2524</v>
      </c>
      <c r="G302" s="808" t="s">
        <v>2525</v>
      </c>
      <c r="H302" s="808" t="s">
        <v>2526</v>
      </c>
      <c r="I302" s="808" t="s">
        <v>2527</v>
      </c>
      <c r="J302" s="808" t="s">
        <v>2528</v>
      </c>
      <c r="K302" s="808" t="s">
        <v>2529</v>
      </c>
      <c r="L302" s="808" t="s">
        <v>2530</v>
      </c>
      <c r="M302" s="808" t="s">
        <v>2531</v>
      </c>
      <c r="N302" s="842" t="s">
        <v>2532</v>
      </c>
      <c r="O302" s="808" t="s">
        <v>2533</v>
      </c>
      <c r="P302" s="808" t="s">
        <v>2534</v>
      </c>
      <c r="Q302" s="646" t="s">
        <v>2756</v>
      </c>
    </row>
    <row r="303" spans="1:17" ht="15" customHeight="1">
      <c r="A303" s="163"/>
      <c r="B303" s="164" t="s">
        <v>3522</v>
      </c>
      <c r="C303" s="311">
        <v>219</v>
      </c>
      <c r="D303" s="808" t="s">
        <v>2535</v>
      </c>
      <c r="E303" s="808" t="s">
        <v>2536</v>
      </c>
      <c r="F303" s="808" t="s">
        <v>2537</v>
      </c>
      <c r="G303" s="808" t="s">
        <v>2538</v>
      </c>
      <c r="H303" s="808" t="s">
        <v>2539</v>
      </c>
      <c r="I303" s="808" t="s">
        <v>2540</v>
      </c>
      <c r="J303" s="808" t="s">
        <v>2541</v>
      </c>
      <c r="K303" s="808" t="s">
        <v>2542</v>
      </c>
      <c r="L303" s="808" t="s">
        <v>2543</v>
      </c>
      <c r="M303" s="808" t="s">
        <v>2544</v>
      </c>
      <c r="N303" s="842" t="s">
        <v>2545</v>
      </c>
      <c r="O303" s="808" t="s">
        <v>2546</v>
      </c>
      <c r="P303" s="808" t="s">
        <v>2547</v>
      </c>
      <c r="Q303" s="646" t="s">
        <v>2757</v>
      </c>
    </row>
    <row r="304" spans="1:17" ht="15" customHeight="1">
      <c r="A304" s="163"/>
      <c r="B304" s="164" t="s">
        <v>3523</v>
      </c>
      <c r="C304" s="311">
        <v>220</v>
      </c>
      <c r="D304" s="808" t="s">
        <v>2548</v>
      </c>
      <c r="E304" s="808" t="s">
        <v>2549</v>
      </c>
      <c r="F304" s="808" t="s">
        <v>2550</v>
      </c>
      <c r="G304" s="808" t="s">
        <v>2551</v>
      </c>
      <c r="H304" s="808" t="s">
        <v>2552</v>
      </c>
      <c r="I304" s="808" t="s">
        <v>2553</v>
      </c>
      <c r="J304" s="808" t="s">
        <v>2554</v>
      </c>
      <c r="K304" s="808" t="s">
        <v>2555</v>
      </c>
      <c r="L304" s="808" t="s">
        <v>2556</v>
      </c>
      <c r="M304" s="808" t="s">
        <v>2557</v>
      </c>
      <c r="N304" s="842" t="s">
        <v>2558</v>
      </c>
      <c r="O304" s="808" t="s">
        <v>2559</v>
      </c>
      <c r="P304" s="808" t="s">
        <v>2560</v>
      </c>
      <c r="Q304" s="646" t="s">
        <v>2758</v>
      </c>
    </row>
    <row r="305" spans="1:17" ht="15" customHeight="1">
      <c r="A305" s="163"/>
      <c r="B305" s="164" t="s">
        <v>3524</v>
      </c>
      <c r="C305" s="311">
        <v>221</v>
      </c>
      <c r="D305" s="808" t="s">
        <v>2561</v>
      </c>
      <c r="E305" s="808" t="s">
        <v>2562</v>
      </c>
      <c r="F305" s="808" t="s">
        <v>2563</v>
      </c>
      <c r="G305" s="808" t="s">
        <v>2564</v>
      </c>
      <c r="H305" s="808" t="s">
        <v>2565</v>
      </c>
      <c r="I305" s="808" t="s">
        <v>2566</v>
      </c>
      <c r="J305" s="808" t="s">
        <v>2567</v>
      </c>
      <c r="K305" s="808" t="s">
        <v>2568</v>
      </c>
      <c r="L305" s="808" t="s">
        <v>2569</v>
      </c>
      <c r="M305" s="808" t="s">
        <v>2570</v>
      </c>
      <c r="N305" s="842" t="s">
        <v>2571</v>
      </c>
      <c r="O305" s="808" t="s">
        <v>2572</v>
      </c>
      <c r="P305" s="808" t="s">
        <v>2573</v>
      </c>
      <c r="Q305" s="646" t="s">
        <v>2759</v>
      </c>
    </row>
    <row r="306" spans="1:17" ht="15" customHeight="1">
      <c r="A306" s="163"/>
      <c r="B306" s="164" t="s">
        <v>3525</v>
      </c>
      <c r="C306" s="311">
        <v>222</v>
      </c>
      <c r="D306" s="808" t="s">
        <v>2574</v>
      </c>
      <c r="E306" s="808" t="s">
        <v>2575</v>
      </c>
      <c r="F306" s="808" t="s">
        <v>2576</v>
      </c>
      <c r="G306" s="808" t="s">
        <v>2577</v>
      </c>
      <c r="H306" s="808" t="s">
        <v>2578</v>
      </c>
      <c r="I306" s="808" t="s">
        <v>2579</v>
      </c>
      <c r="J306" s="808" t="s">
        <v>2580</v>
      </c>
      <c r="K306" s="808" t="s">
        <v>2581</v>
      </c>
      <c r="L306" s="808" t="s">
        <v>2582</v>
      </c>
      <c r="M306" s="808" t="s">
        <v>2583</v>
      </c>
      <c r="N306" s="842" t="s">
        <v>2584</v>
      </c>
      <c r="O306" s="808" t="s">
        <v>2585</v>
      </c>
      <c r="P306" s="808" t="s">
        <v>2586</v>
      </c>
      <c r="Q306" s="646" t="s">
        <v>2760</v>
      </c>
    </row>
    <row r="307" spans="1:17" ht="15" customHeight="1">
      <c r="A307" s="163"/>
      <c r="B307" s="164" t="s">
        <v>3526</v>
      </c>
      <c r="C307" s="311">
        <v>223</v>
      </c>
      <c r="D307" s="808" t="s">
        <v>2587</v>
      </c>
      <c r="E307" s="808" t="s">
        <v>2588</v>
      </c>
      <c r="F307" s="808" t="s">
        <v>2589</v>
      </c>
      <c r="G307" s="808" t="s">
        <v>2590</v>
      </c>
      <c r="H307" s="808" t="s">
        <v>2591</v>
      </c>
      <c r="I307" s="808" t="s">
        <v>2592</v>
      </c>
      <c r="J307" s="808" t="s">
        <v>2593</v>
      </c>
      <c r="K307" s="808" t="s">
        <v>2594</v>
      </c>
      <c r="L307" s="808" t="s">
        <v>2595</v>
      </c>
      <c r="M307" s="808" t="s">
        <v>2596</v>
      </c>
      <c r="N307" s="842" t="s">
        <v>2597</v>
      </c>
      <c r="O307" s="808" t="s">
        <v>2598</v>
      </c>
      <c r="P307" s="808" t="s">
        <v>2599</v>
      </c>
      <c r="Q307" s="646" t="s">
        <v>2761</v>
      </c>
    </row>
    <row r="308" spans="1:17" ht="15" customHeight="1">
      <c r="A308" s="163"/>
      <c r="B308" s="164" t="s">
        <v>3527</v>
      </c>
      <c r="C308" s="311">
        <v>224</v>
      </c>
      <c r="D308" s="808" t="s">
        <v>2600</v>
      </c>
      <c r="E308" s="808" t="s">
        <v>2601</v>
      </c>
      <c r="F308" s="808" t="s">
        <v>2602</v>
      </c>
      <c r="G308" s="808" t="s">
        <v>2603</v>
      </c>
      <c r="H308" s="808" t="s">
        <v>2604</v>
      </c>
      <c r="I308" s="808" t="s">
        <v>2605</v>
      </c>
      <c r="J308" s="808" t="s">
        <v>2606</v>
      </c>
      <c r="K308" s="808" t="s">
        <v>2607</v>
      </c>
      <c r="L308" s="808" t="s">
        <v>2608</v>
      </c>
      <c r="M308" s="808" t="s">
        <v>2609</v>
      </c>
      <c r="N308" s="842" t="s">
        <v>2610</v>
      </c>
      <c r="O308" s="808" t="s">
        <v>2611</v>
      </c>
      <c r="P308" s="808" t="s">
        <v>2612</v>
      </c>
      <c r="Q308" s="646" t="s">
        <v>2762</v>
      </c>
    </row>
    <row r="309" spans="1:17" ht="15" customHeight="1">
      <c r="A309" s="163"/>
      <c r="B309" s="164" t="s">
        <v>3528</v>
      </c>
      <c r="C309" s="311">
        <v>225</v>
      </c>
      <c r="D309" s="808" t="s">
        <v>2613</v>
      </c>
      <c r="E309" s="808" t="s">
        <v>2614</v>
      </c>
      <c r="F309" s="808" t="s">
        <v>2615</v>
      </c>
      <c r="G309" s="808" t="s">
        <v>2616</v>
      </c>
      <c r="H309" s="808" t="s">
        <v>2617</v>
      </c>
      <c r="I309" s="808" t="s">
        <v>2618</v>
      </c>
      <c r="J309" s="808" t="s">
        <v>2619</v>
      </c>
      <c r="K309" s="808" t="s">
        <v>2620</v>
      </c>
      <c r="L309" s="808" t="s">
        <v>2621</v>
      </c>
      <c r="M309" s="808" t="s">
        <v>2622</v>
      </c>
      <c r="N309" s="842" t="s">
        <v>2623</v>
      </c>
      <c r="O309" s="808" t="s">
        <v>2624</v>
      </c>
      <c r="P309" s="808" t="s">
        <v>2625</v>
      </c>
      <c r="Q309" s="646" t="s">
        <v>2763</v>
      </c>
    </row>
    <row r="310" spans="1:17" ht="15" customHeight="1">
      <c r="A310" s="163"/>
      <c r="B310" s="164" t="s">
        <v>3529</v>
      </c>
      <c r="C310" s="311">
        <v>226</v>
      </c>
      <c r="D310" s="808" t="s">
        <v>2626</v>
      </c>
      <c r="E310" s="808" t="s">
        <v>2627</v>
      </c>
      <c r="F310" s="808" t="s">
        <v>2628</v>
      </c>
      <c r="G310" s="808" t="s">
        <v>2629</v>
      </c>
      <c r="H310" s="808" t="s">
        <v>2630</v>
      </c>
      <c r="I310" s="808" t="s">
        <v>2631</v>
      </c>
      <c r="J310" s="808" t="s">
        <v>2632</v>
      </c>
      <c r="K310" s="808" t="s">
        <v>2633</v>
      </c>
      <c r="L310" s="808" t="s">
        <v>2634</v>
      </c>
      <c r="M310" s="808" t="s">
        <v>2635</v>
      </c>
      <c r="N310" s="842" t="s">
        <v>2636</v>
      </c>
      <c r="O310" s="808" t="s">
        <v>2637</v>
      </c>
      <c r="P310" s="808" t="s">
        <v>2638</v>
      </c>
      <c r="Q310" s="646" t="s">
        <v>2764</v>
      </c>
    </row>
    <row r="311" spans="1:17" ht="15" customHeight="1">
      <c r="A311" s="163"/>
      <c r="B311" s="164" t="s">
        <v>3530</v>
      </c>
      <c r="C311" s="311">
        <v>227</v>
      </c>
      <c r="D311" s="808" t="s">
        <v>2639</v>
      </c>
      <c r="E311" s="808" t="s">
        <v>2640</v>
      </c>
      <c r="F311" s="808" t="s">
        <v>2641</v>
      </c>
      <c r="G311" s="808" t="s">
        <v>2642</v>
      </c>
      <c r="H311" s="808" t="s">
        <v>2643</v>
      </c>
      <c r="I311" s="808" t="s">
        <v>2644</v>
      </c>
      <c r="J311" s="808" t="s">
        <v>2645</v>
      </c>
      <c r="K311" s="808" t="s">
        <v>2646</v>
      </c>
      <c r="L311" s="808" t="s">
        <v>2647</v>
      </c>
      <c r="M311" s="808" t="s">
        <v>2648</v>
      </c>
      <c r="N311" s="842" t="s">
        <v>2649</v>
      </c>
      <c r="O311" s="808" t="s">
        <v>2650</v>
      </c>
      <c r="P311" s="808" t="s">
        <v>2651</v>
      </c>
      <c r="Q311" s="646" t="s">
        <v>2765</v>
      </c>
    </row>
    <row r="312" spans="1:17" ht="15" customHeight="1">
      <c r="A312" s="163"/>
      <c r="B312" s="164" t="s">
        <v>3531</v>
      </c>
      <c r="C312" s="311">
        <v>228</v>
      </c>
      <c r="D312" s="808" t="s">
        <v>2652</v>
      </c>
      <c r="E312" s="808" t="s">
        <v>2653</v>
      </c>
      <c r="F312" s="808" t="s">
        <v>2654</v>
      </c>
      <c r="G312" s="808" t="s">
        <v>2655</v>
      </c>
      <c r="H312" s="808" t="s">
        <v>2656</v>
      </c>
      <c r="I312" s="808" t="s">
        <v>2657</v>
      </c>
      <c r="J312" s="808" t="s">
        <v>2658</v>
      </c>
      <c r="K312" s="808" t="s">
        <v>2659</v>
      </c>
      <c r="L312" s="808" t="s">
        <v>2660</v>
      </c>
      <c r="M312" s="808" t="s">
        <v>2661</v>
      </c>
      <c r="N312" s="842" t="s">
        <v>2662</v>
      </c>
      <c r="O312" s="808" t="s">
        <v>2663</v>
      </c>
      <c r="P312" s="808" t="s">
        <v>2664</v>
      </c>
      <c r="Q312" s="646" t="s">
        <v>2766</v>
      </c>
    </row>
    <row r="313" spans="1:17" ht="15" customHeight="1">
      <c r="A313" s="163"/>
      <c r="B313" s="164" t="s">
        <v>3532</v>
      </c>
      <c r="C313" s="311">
        <v>229</v>
      </c>
      <c r="D313" s="808" t="s">
        <v>2665</v>
      </c>
      <c r="E313" s="808" t="s">
        <v>2666</v>
      </c>
      <c r="F313" s="808" t="s">
        <v>2667</v>
      </c>
      <c r="G313" s="808" t="s">
        <v>2668</v>
      </c>
      <c r="H313" s="808" t="s">
        <v>2669</v>
      </c>
      <c r="I313" s="808" t="s">
        <v>2670</v>
      </c>
      <c r="J313" s="808" t="s">
        <v>2671</v>
      </c>
      <c r="K313" s="808" t="s">
        <v>2672</v>
      </c>
      <c r="L313" s="808" t="s">
        <v>2673</v>
      </c>
      <c r="M313" s="808" t="s">
        <v>2674</v>
      </c>
      <c r="N313" s="842" t="s">
        <v>2675</v>
      </c>
      <c r="O313" s="808" t="s">
        <v>2676</v>
      </c>
      <c r="P313" s="808" t="s">
        <v>2677</v>
      </c>
      <c r="Q313" s="646" t="s">
        <v>2767</v>
      </c>
    </row>
    <row r="314" spans="1:17" ht="15" customHeight="1">
      <c r="A314" s="163"/>
      <c r="B314" s="164" t="s">
        <v>3533</v>
      </c>
      <c r="C314" s="311">
        <v>230</v>
      </c>
      <c r="D314" s="808" t="s">
        <v>2678</v>
      </c>
      <c r="E314" s="808" t="s">
        <v>2679</v>
      </c>
      <c r="F314" s="808" t="s">
        <v>2680</v>
      </c>
      <c r="G314" s="808" t="s">
        <v>2681</v>
      </c>
      <c r="H314" s="808" t="s">
        <v>2682</v>
      </c>
      <c r="I314" s="808" t="s">
        <v>2683</v>
      </c>
      <c r="J314" s="808" t="s">
        <v>2684</v>
      </c>
      <c r="K314" s="808" t="s">
        <v>2685</v>
      </c>
      <c r="L314" s="808" t="s">
        <v>2686</v>
      </c>
      <c r="M314" s="808" t="s">
        <v>2687</v>
      </c>
      <c r="N314" s="842" t="s">
        <v>2688</v>
      </c>
      <c r="O314" s="808" t="s">
        <v>2689</v>
      </c>
      <c r="P314" s="808" t="s">
        <v>2690</v>
      </c>
      <c r="Q314" s="646" t="s">
        <v>2768</v>
      </c>
    </row>
    <row r="315" spans="1:17" ht="15" customHeight="1">
      <c r="A315" s="163"/>
      <c r="B315" s="164" t="s">
        <v>3534</v>
      </c>
      <c r="C315" s="311">
        <v>231</v>
      </c>
      <c r="D315" s="808" t="s">
        <v>2691</v>
      </c>
      <c r="E315" s="808" t="s">
        <v>2692</v>
      </c>
      <c r="F315" s="808" t="s">
        <v>2693</v>
      </c>
      <c r="G315" s="808" t="s">
        <v>2694</v>
      </c>
      <c r="H315" s="808" t="s">
        <v>2695</v>
      </c>
      <c r="I315" s="808" t="s">
        <v>2696</v>
      </c>
      <c r="J315" s="808" t="s">
        <v>2697</v>
      </c>
      <c r="K315" s="808" t="s">
        <v>2698</v>
      </c>
      <c r="L315" s="808" t="s">
        <v>2699</v>
      </c>
      <c r="M315" s="808" t="s">
        <v>2700</v>
      </c>
      <c r="N315" s="842" t="s">
        <v>2701</v>
      </c>
      <c r="O315" s="808" t="s">
        <v>2702</v>
      </c>
      <c r="P315" s="808" t="s">
        <v>2703</v>
      </c>
      <c r="Q315" s="646" t="s">
        <v>2769</v>
      </c>
    </row>
    <row r="316" spans="1:17" ht="15" customHeight="1">
      <c r="A316" s="163"/>
      <c r="B316" s="164" t="s">
        <v>3535</v>
      </c>
      <c r="C316" s="311">
        <v>232</v>
      </c>
      <c r="D316" s="808" t="s">
        <v>2704</v>
      </c>
      <c r="E316" s="808" t="s">
        <v>2705</v>
      </c>
      <c r="F316" s="808" t="s">
        <v>2706</v>
      </c>
      <c r="G316" s="808" t="s">
        <v>2707</v>
      </c>
      <c r="H316" s="808" t="s">
        <v>2708</v>
      </c>
      <c r="I316" s="808" t="s">
        <v>2709</v>
      </c>
      <c r="J316" s="808" t="s">
        <v>2710</v>
      </c>
      <c r="K316" s="808" t="s">
        <v>2711</v>
      </c>
      <c r="L316" s="808" t="s">
        <v>2712</v>
      </c>
      <c r="M316" s="808" t="s">
        <v>2713</v>
      </c>
      <c r="N316" s="842" t="s">
        <v>2714</v>
      </c>
      <c r="O316" s="808" t="s">
        <v>2715</v>
      </c>
      <c r="P316" s="808" t="s">
        <v>2716</v>
      </c>
      <c r="Q316" s="646" t="s">
        <v>2770</v>
      </c>
    </row>
    <row r="317" spans="1:17" ht="15" customHeight="1">
      <c r="A317" s="163"/>
      <c r="B317" s="164" t="s">
        <v>3536</v>
      </c>
      <c r="C317" s="311">
        <v>233</v>
      </c>
      <c r="D317" s="808" t="s">
        <v>2717</v>
      </c>
      <c r="E317" s="808" t="s">
        <v>2718</v>
      </c>
      <c r="F317" s="808" t="s">
        <v>2719</v>
      </c>
      <c r="G317" s="808" t="s">
        <v>2720</v>
      </c>
      <c r="H317" s="808" t="s">
        <v>2721</v>
      </c>
      <c r="I317" s="808" t="s">
        <v>2722</v>
      </c>
      <c r="J317" s="808" t="s">
        <v>2723</v>
      </c>
      <c r="K317" s="808" t="s">
        <v>2724</v>
      </c>
      <c r="L317" s="808" t="s">
        <v>2725</v>
      </c>
      <c r="M317" s="808" t="s">
        <v>2726</v>
      </c>
      <c r="N317" s="842" t="s">
        <v>2727</v>
      </c>
      <c r="O317" s="808" t="s">
        <v>2728</v>
      </c>
      <c r="P317" s="808" t="s">
        <v>2729</v>
      </c>
      <c r="Q317" s="646" t="s">
        <v>2771</v>
      </c>
    </row>
    <row r="318" spans="1:17" ht="15" customHeight="1">
      <c r="A318" s="163"/>
      <c r="B318" s="164" t="s">
        <v>3537</v>
      </c>
      <c r="C318" s="311">
        <v>234</v>
      </c>
      <c r="D318" s="808" t="s">
        <v>2730</v>
      </c>
      <c r="E318" s="808" t="s">
        <v>2731</v>
      </c>
      <c r="F318" s="808" t="s">
        <v>2732</v>
      </c>
      <c r="G318" s="808" t="s">
        <v>2733</v>
      </c>
      <c r="H318" s="808" t="s">
        <v>2734</v>
      </c>
      <c r="I318" s="808" t="s">
        <v>2735</v>
      </c>
      <c r="J318" s="808" t="s">
        <v>2736</v>
      </c>
      <c r="K318" s="808" t="s">
        <v>2737</v>
      </c>
      <c r="L318" s="808" t="s">
        <v>2738</v>
      </c>
      <c r="M318" s="808" t="s">
        <v>2739</v>
      </c>
      <c r="N318" s="842" t="s">
        <v>2740</v>
      </c>
      <c r="O318" s="808" t="s">
        <v>2741</v>
      </c>
      <c r="P318" s="808" t="s">
        <v>2742</v>
      </c>
      <c r="Q318" s="646" t="s">
        <v>2772</v>
      </c>
    </row>
    <row r="319" spans="1:17" ht="42.75">
      <c r="A319" s="173"/>
      <c r="B319" s="174" t="s">
        <v>3543</v>
      </c>
      <c r="C319" s="311">
        <v>235</v>
      </c>
      <c r="D319" s="833"/>
      <c r="E319" s="833"/>
      <c r="F319" s="833"/>
      <c r="G319" s="833"/>
      <c r="H319" s="833"/>
      <c r="I319" s="833"/>
      <c r="J319" s="833"/>
      <c r="K319" s="862"/>
      <c r="L319" s="862"/>
      <c r="M319" s="862"/>
      <c r="N319" s="646" t="s">
        <v>2350</v>
      </c>
      <c r="O319" s="646" t="s">
        <v>45</v>
      </c>
      <c r="P319" s="646" t="s">
        <v>46</v>
      </c>
      <c r="Q319" s="646" t="s">
        <v>2773</v>
      </c>
    </row>
    <row r="320" spans="1:17" ht="28.5">
      <c r="A320" s="173"/>
      <c r="B320" s="175" t="s">
        <v>3541</v>
      </c>
      <c r="C320" s="311">
        <v>236</v>
      </c>
      <c r="D320" s="833"/>
      <c r="E320" s="833"/>
      <c r="F320" s="833"/>
      <c r="G320" s="833"/>
      <c r="H320" s="833"/>
      <c r="I320" s="833"/>
      <c r="J320" s="833"/>
      <c r="K320" s="862"/>
      <c r="L320" s="862"/>
      <c r="M320" s="862"/>
      <c r="N320" s="646" t="s">
        <v>2351</v>
      </c>
      <c r="O320" s="861"/>
      <c r="P320" s="861"/>
      <c r="Q320" s="646" t="s">
        <v>2774</v>
      </c>
    </row>
    <row r="321" spans="1:17" ht="14.25">
      <c r="A321" s="173"/>
      <c r="B321" s="174" t="s">
        <v>3544</v>
      </c>
      <c r="C321" s="311">
        <v>237</v>
      </c>
      <c r="D321" s="833"/>
      <c r="E321" s="833"/>
      <c r="F321" s="833"/>
      <c r="G321" s="833"/>
      <c r="H321" s="833"/>
      <c r="I321" s="833"/>
      <c r="J321" s="833"/>
      <c r="K321" s="862"/>
      <c r="L321" s="862"/>
      <c r="M321" s="862"/>
      <c r="N321" s="808" t="s">
        <v>253</v>
      </c>
      <c r="O321" s="833"/>
      <c r="P321" s="833"/>
      <c r="Q321" s="808" t="s">
        <v>254</v>
      </c>
    </row>
    <row r="322" spans="4:17" ht="14.25">
      <c r="D322" s="680"/>
      <c r="E322" s="680"/>
      <c r="F322" s="680"/>
      <c r="G322" s="680"/>
      <c r="H322" s="680"/>
      <c r="I322" s="680"/>
      <c r="J322" s="680"/>
      <c r="K322" s="670"/>
      <c r="L322" s="670"/>
      <c r="M322" s="670"/>
      <c r="N322" s="670"/>
      <c r="O322" s="670"/>
      <c r="P322" s="670"/>
      <c r="Q322" s="670"/>
    </row>
    <row r="323" spans="4:17" ht="14.25">
      <c r="D323" s="680"/>
      <c r="E323" s="680"/>
      <c r="F323" s="680"/>
      <c r="G323" s="680"/>
      <c r="H323" s="680"/>
      <c r="I323" s="680"/>
      <c r="J323" s="680"/>
      <c r="K323" s="670"/>
      <c r="L323" s="670"/>
      <c r="M323" s="670"/>
      <c r="N323" s="670"/>
      <c r="O323" s="670"/>
      <c r="P323" s="670"/>
      <c r="Q323" s="670"/>
    </row>
    <row r="324" spans="4:17" ht="14.25">
      <c r="D324" s="680"/>
      <c r="E324" s="680"/>
      <c r="F324" s="680"/>
      <c r="G324" s="680"/>
      <c r="H324" s="680"/>
      <c r="I324" s="680"/>
      <c r="J324" s="680"/>
      <c r="K324" s="670"/>
      <c r="L324" s="670"/>
      <c r="M324" s="670"/>
      <c r="N324" s="670"/>
      <c r="O324" s="670"/>
      <c r="P324" s="670"/>
      <c r="Q324" s="670"/>
    </row>
    <row r="325" spans="1:17" ht="73.5" customHeight="1">
      <c r="A325" s="1052" t="s">
        <v>4607</v>
      </c>
      <c r="B325" s="1053"/>
      <c r="C325" s="321"/>
      <c r="D325" s="1056" t="s">
        <v>4610</v>
      </c>
      <c r="E325" s="841" t="s">
        <v>3538</v>
      </c>
      <c r="F325" s="841" t="s">
        <v>4611</v>
      </c>
      <c r="G325" s="841" t="s">
        <v>4612</v>
      </c>
      <c r="H325" s="841" t="s">
        <v>4613</v>
      </c>
      <c r="I325" s="841" t="s">
        <v>3551</v>
      </c>
      <c r="J325" s="1045" t="s">
        <v>3546</v>
      </c>
      <c r="K325" s="1045" t="s">
        <v>3349</v>
      </c>
      <c r="L325" s="1045" t="s">
        <v>3350</v>
      </c>
      <c r="M325" s="1045" t="s">
        <v>3540</v>
      </c>
      <c r="N325" s="670"/>
      <c r="O325" s="670"/>
      <c r="P325" s="670"/>
      <c r="Q325" s="670"/>
    </row>
    <row r="326" spans="1:17" ht="61.5" customHeight="1">
      <c r="A326" s="1054"/>
      <c r="B326" s="1055"/>
      <c r="C326" s="320"/>
      <c r="D326" s="1057"/>
      <c r="E326" s="841" t="s">
        <v>3545</v>
      </c>
      <c r="F326" s="841" t="s">
        <v>3545</v>
      </c>
      <c r="G326" s="841" t="s">
        <v>3545</v>
      </c>
      <c r="H326" s="841" t="s">
        <v>3545</v>
      </c>
      <c r="I326" s="841" t="s">
        <v>3545</v>
      </c>
      <c r="J326" s="1045"/>
      <c r="K326" s="1045"/>
      <c r="L326" s="1045"/>
      <c r="M326" s="1045"/>
      <c r="N326" s="670"/>
      <c r="O326" s="670"/>
      <c r="P326" s="670"/>
      <c r="Q326" s="670"/>
    </row>
    <row r="327" spans="1:17" ht="14.25">
      <c r="A327" s="163"/>
      <c r="B327" s="164" t="s">
        <v>3507</v>
      </c>
      <c r="C327" s="311">
        <v>238</v>
      </c>
      <c r="D327" s="808" t="s">
        <v>255</v>
      </c>
      <c r="E327" s="808" t="s">
        <v>256</v>
      </c>
      <c r="F327" s="808" t="s">
        <v>257</v>
      </c>
      <c r="G327" s="808" t="s">
        <v>258</v>
      </c>
      <c r="H327" s="808" t="s">
        <v>259</v>
      </c>
      <c r="I327" s="808" t="s">
        <v>260</v>
      </c>
      <c r="J327" s="842" t="s">
        <v>261</v>
      </c>
      <c r="K327" s="808" t="s">
        <v>262</v>
      </c>
      <c r="L327" s="808" t="s">
        <v>263</v>
      </c>
      <c r="M327" s="635" t="s">
        <v>264</v>
      </c>
      <c r="N327" s="670"/>
      <c r="O327" s="670"/>
      <c r="P327" s="670"/>
      <c r="Q327" s="670"/>
    </row>
    <row r="328" spans="1:17" ht="14.25">
      <c r="A328" s="163"/>
      <c r="B328" s="164" t="s">
        <v>3508</v>
      </c>
      <c r="C328" s="311">
        <v>239</v>
      </c>
      <c r="D328" s="808" t="s">
        <v>2776</v>
      </c>
      <c r="E328" s="808" t="s">
        <v>2777</v>
      </c>
      <c r="F328" s="808" t="s">
        <v>2778</v>
      </c>
      <c r="G328" s="808" t="s">
        <v>2779</v>
      </c>
      <c r="H328" s="808" t="s">
        <v>2780</v>
      </c>
      <c r="I328" s="808" t="s">
        <v>2781</v>
      </c>
      <c r="J328" s="842" t="s">
        <v>2782</v>
      </c>
      <c r="K328" s="808" t="s">
        <v>2783</v>
      </c>
      <c r="L328" s="808" t="s">
        <v>2784</v>
      </c>
      <c r="M328" s="635" t="s">
        <v>2785</v>
      </c>
      <c r="N328" s="670"/>
      <c r="O328" s="670"/>
      <c r="P328" s="670"/>
      <c r="Q328" s="670"/>
    </row>
    <row r="329" spans="1:17" ht="14.25">
      <c r="A329" s="163"/>
      <c r="B329" s="164" t="s">
        <v>3509</v>
      </c>
      <c r="C329" s="311">
        <v>240</v>
      </c>
      <c r="D329" s="808" t="s">
        <v>2786</v>
      </c>
      <c r="E329" s="808" t="s">
        <v>2787</v>
      </c>
      <c r="F329" s="808" t="s">
        <v>2788</v>
      </c>
      <c r="G329" s="808" t="s">
        <v>2789</v>
      </c>
      <c r="H329" s="808" t="s">
        <v>2790</v>
      </c>
      <c r="I329" s="808" t="s">
        <v>2791</v>
      </c>
      <c r="J329" s="842" t="s">
        <v>2792</v>
      </c>
      <c r="K329" s="808" t="s">
        <v>2793</v>
      </c>
      <c r="L329" s="808" t="s">
        <v>2794</v>
      </c>
      <c r="M329" s="635" t="s">
        <v>2795</v>
      </c>
      <c r="N329" s="670"/>
      <c r="O329" s="670"/>
      <c r="P329" s="670"/>
      <c r="Q329" s="670"/>
    </row>
    <row r="330" spans="1:17" ht="14.25">
      <c r="A330" s="163"/>
      <c r="B330" s="164" t="s">
        <v>3510</v>
      </c>
      <c r="C330" s="311">
        <v>241</v>
      </c>
      <c r="D330" s="808" t="s">
        <v>2796</v>
      </c>
      <c r="E330" s="808" t="s">
        <v>2797</v>
      </c>
      <c r="F330" s="808" t="s">
        <v>2798</v>
      </c>
      <c r="G330" s="808" t="s">
        <v>2799</v>
      </c>
      <c r="H330" s="808" t="s">
        <v>2800</v>
      </c>
      <c r="I330" s="808" t="s">
        <v>2801</v>
      </c>
      <c r="J330" s="842" t="s">
        <v>2802</v>
      </c>
      <c r="K330" s="808" t="s">
        <v>2803</v>
      </c>
      <c r="L330" s="808" t="s">
        <v>2804</v>
      </c>
      <c r="M330" s="635" t="s">
        <v>2805</v>
      </c>
      <c r="N330" s="670"/>
      <c r="O330" s="670"/>
      <c r="P330" s="670"/>
      <c r="Q330" s="670"/>
    </row>
    <row r="331" spans="1:17" ht="14.25">
      <c r="A331" s="163"/>
      <c r="B331" s="164" t="s">
        <v>3511</v>
      </c>
      <c r="C331" s="311">
        <v>242</v>
      </c>
      <c r="D331" s="808" t="s">
        <v>2806</v>
      </c>
      <c r="E331" s="808" t="s">
        <v>2807</v>
      </c>
      <c r="F331" s="808" t="s">
        <v>2808</v>
      </c>
      <c r="G331" s="808" t="s">
        <v>2809</v>
      </c>
      <c r="H331" s="808" t="s">
        <v>2810</v>
      </c>
      <c r="I331" s="808" t="s">
        <v>2811</v>
      </c>
      <c r="J331" s="842" t="s">
        <v>2812</v>
      </c>
      <c r="K331" s="808" t="s">
        <v>2813</v>
      </c>
      <c r="L331" s="808" t="s">
        <v>2814</v>
      </c>
      <c r="M331" s="635" t="s">
        <v>2815</v>
      </c>
      <c r="N331" s="670"/>
      <c r="O331" s="670"/>
      <c r="P331" s="670"/>
      <c r="Q331" s="670"/>
    </row>
    <row r="332" spans="1:17" ht="14.25">
      <c r="A332" s="163"/>
      <c r="B332" s="164" t="s">
        <v>3512</v>
      </c>
      <c r="C332" s="311">
        <v>243</v>
      </c>
      <c r="D332" s="808" t="s">
        <v>2816</v>
      </c>
      <c r="E332" s="808" t="s">
        <v>2817</v>
      </c>
      <c r="F332" s="808" t="s">
        <v>2818</v>
      </c>
      <c r="G332" s="808" t="s">
        <v>2819</v>
      </c>
      <c r="H332" s="808" t="s">
        <v>2820</v>
      </c>
      <c r="I332" s="808" t="s">
        <v>2821</v>
      </c>
      <c r="J332" s="842" t="s">
        <v>2822</v>
      </c>
      <c r="K332" s="808" t="s">
        <v>2823</v>
      </c>
      <c r="L332" s="808" t="s">
        <v>2824</v>
      </c>
      <c r="M332" s="635" t="s">
        <v>2825</v>
      </c>
      <c r="N332" s="670"/>
      <c r="O332" s="670"/>
      <c r="P332" s="670"/>
      <c r="Q332" s="670"/>
    </row>
    <row r="333" spans="1:17" ht="14.25">
      <c r="A333" s="163"/>
      <c r="B333" s="164" t="s">
        <v>3513</v>
      </c>
      <c r="C333" s="311">
        <v>244</v>
      </c>
      <c r="D333" s="808" t="s">
        <v>2826</v>
      </c>
      <c r="E333" s="808" t="s">
        <v>2827</v>
      </c>
      <c r="F333" s="808" t="s">
        <v>2828</v>
      </c>
      <c r="G333" s="808" t="s">
        <v>2829</v>
      </c>
      <c r="H333" s="808" t="s">
        <v>2830</v>
      </c>
      <c r="I333" s="808" t="s">
        <v>2831</v>
      </c>
      <c r="J333" s="842" t="s">
        <v>2832</v>
      </c>
      <c r="K333" s="808" t="s">
        <v>2833</v>
      </c>
      <c r="L333" s="808" t="s">
        <v>2834</v>
      </c>
      <c r="M333" s="635" t="s">
        <v>2835</v>
      </c>
      <c r="N333" s="670"/>
      <c r="O333" s="670"/>
      <c r="P333" s="670"/>
      <c r="Q333" s="670"/>
    </row>
    <row r="334" spans="1:17" ht="14.25">
      <c r="A334" s="163"/>
      <c r="B334" s="164" t="s">
        <v>3514</v>
      </c>
      <c r="C334" s="311">
        <v>245</v>
      </c>
      <c r="D334" s="808" t="s">
        <v>2836</v>
      </c>
      <c r="E334" s="808" t="s">
        <v>2837</v>
      </c>
      <c r="F334" s="808" t="s">
        <v>2838</v>
      </c>
      <c r="G334" s="808" t="s">
        <v>2839</v>
      </c>
      <c r="H334" s="808" t="s">
        <v>2840</v>
      </c>
      <c r="I334" s="808" t="s">
        <v>2841</v>
      </c>
      <c r="J334" s="842" t="s">
        <v>2842</v>
      </c>
      <c r="K334" s="808" t="s">
        <v>2843</v>
      </c>
      <c r="L334" s="808" t="s">
        <v>2844</v>
      </c>
      <c r="M334" s="635" t="s">
        <v>2845</v>
      </c>
      <c r="N334" s="670"/>
      <c r="O334" s="670"/>
      <c r="P334" s="670"/>
      <c r="Q334" s="670"/>
    </row>
    <row r="335" spans="1:17" ht="14.25">
      <c r="A335" s="163"/>
      <c r="B335" s="164" t="s">
        <v>3515</v>
      </c>
      <c r="C335" s="311">
        <v>246</v>
      </c>
      <c r="D335" s="808" t="s">
        <v>2846</v>
      </c>
      <c r="E335" s="808" t="s">
        <v>2847</v>
      </c>
      <c r="F335" s="808" t="s">
        <v>2848</v>
      </c>
      <c r="G335" s="808" t="s">
        <v>2849</v>
      </c>
      <c r="H335" s="808" t="s">
        <v>2850</v>
      </c>
      <c r="I335" s="808" t="s">
        <v>2851</v>
      </c>
      <c r="J335" s="842" t="s">
        <v>2852</v>
      </c>
      <c r="K335" s="808" t="s">
        <v>2853</v>
      </c>
      <c r="L335" s="808" t="s">
        <v>2854</v>
      </c>
      <c r="M335" s="635" t="s">
        <v>2855</v>
      </c>
      <c r="N335" s="670"/>
      <c r="O335" s="670"/>
      <c r="P335" s="670"/>
      <c r="Q335" s="670"/>
    </row>
    <row r="336" spans="1:17" ht="14.25">
      <c r="A336" s="163"/>
      <c r="B336" s="164" t="s">
        <v>3516</v>
      </c>
      <c r="C336" s="311">
        <v>247</v>
      </c>
      <c r="D336" s="808" t="s">
        <v>2856</v>
      </c>
      <c r="E336" s="808" t="s">
        <v>2857</v>
      </c>
      <c r="F336" s="808" t="s">
        <v>2858</v>
      </c>
      <c r="G336" s="808" t="s">
        <v>2859</v>
      </c>
      <c r="H336" s="808" t="s">
        <v>2860</v>
      </c>
      <c r="I336" s="808" t="s">
        <v>2861</v>
      </c>
      <c r="J336" s="842" t="s">
        <v>2862</v>
      </c>
      <c r="K336" s="808" t="s">
        <v>2863</v>
      </c>
      <c r="L336" s="808" t="s">
        <v>2864</v>
      </c>
      <c r="M336" s="635" t="s">
        <v>2865</v>
      </c>
      <c r="N336" s="670"/>
      <c r="O336" s="670"/>
      <c r="P336" s="670"/>
      <c r="Q336" s="670"/>
    </row>
    <row r="337" spans="1:17" ht="14.25">
      <c r="A337" s="163"/>
      <c r="B337" s="164" t="s">
        <v>3517</v>
      </c>
      <c r="C337" s="311">
        <v>248</v>
      </c>
      <c r="D337" s="808" t="s">
        <v>2866</v>
      </c>
      <c r="E337" s="808" t="s">
        <v>2867</v>
      </c>
      <c r="F337" s="808" t="s">
        <v>2868</v>
      </c>
      <c r="G337" s="808" t="s">
        <v>2869</v>
      </c>
      <c r="H337" s="808" t="s">
        <v>2870</v>
      </c>
      <c r="I337" s="808" t="s">
        <v>2871</v>
      </c>
      <c r="J337" s="842" t="s">
        <v>2872</v>
      </c>
      <c r="K337" s="808" t="s">
        <v>2873</v>
      </c>
      <c r="L337" s="808" t="s">
        <v>2874</v>
      </c>
      <c r="M337" s="635" t="s">
        <v>2875</v>
      </c>
      <c r="N337" s="670"/>
      <c r="O337" s="670"/>
      <c r="P337" s="670"/>
      <c r="Q337" s="670"/>
    </row>
    <row r="338" spans="1:17" ht="14.25">
      <c r="A338" s="163"/>
      <c r="B338" s="164" t="s">
        <v>3518</v>
      </c>
      <c r="C338" s="311">
        <v>249</v>
      </c>
      <c r="D338" s="808" t="s">
        <v>2876</v>
      </c>
      <c r="E338" s="808" t="s">
        <v>2877</v>
      </c>
      <c r="F338" s="808" t="s">
        <v>2878</v>
      </c>
      <c r="G338" s="808" t="s">
        <v>2879</v>
      </c>
      <c r="H338" s="808" t="s">
        <v>2880</v>
      </c>
      <c r="I338" s="808" t="s">
        <v>2881</v>
      </c>
      <c r="J338" s="842" t="s">
        <v>2882</v>
      </c>
      <c r="K338" s="808" t="s">
        <v>2883</v>
      </c>
      <c r="L338" s="808" t="s">
        <v>2884</v>
      </c>
      <c r="M338" s="635" t="s">
        <v>2885</v>
      </c>
      <c r="N338" s="670"/>
      <c r="O338" s="670"/>
      <c r="P338" s="670"/>
      <c r="Q338" s="670"/>
    </row>
    <row r="339" spans="1:17" ht="14.25">
      <c r="A339" s="163"/>
      <c r="B339" s="164" t="s">
        <v>3519</v>
      </c>
      <c r="C339" s="311">
        <v>250</v>
      </c>
      <c r="D339" s="808" t="s">
        <v>2886</v>
      </c>
      <c r="E339" s="808" t="s">
        <v>2887</v>
      </c>
      <c r="F339" s="808" t="s">
        <v>2888</v>
      </c>
      <c r="G339" s="808" t="s">
        <v>2889</v>
      </c>
      <c r="H339" s="808" t="s">
        <v>2890</v>
      </c>
      <c r="I339" s="808" t="s">
        <v>2891</v>
      </c>
      <c r="J339" s="842" t="s">
        <v>2892</v>
      </c>
      <c r="K339" s="808" t="s">
        <v>2893</v>
      </c>
      <c r="L339" s="808" t="s">
        <v>2894</v>
      </c>
      <c r="M339" s="635" t="s">
        <v>2895</v>
      </c>
      <c r="N339" s="670"/>
      <c r="O339" s="670"/>
      <c r="P339" s="670"/>
      <c r="Q339" s="670"/>
    </row>
    <row r="340" spans="1:17" ht="14.25">
      <c r="A340" s="163"/>
      <c r="B340" s="164" t="s">
        <v>3520</v>
      </c>
      <c r="C340" s="311">
        <v>251</v>
      </c>
      <c r="D340" s="808" t="s">
        <v>2896</v>
      </c>
      <c r="E340" s="808" t="s">
        <v>2897</v>
      </c>
      <c r="F340" s="808" t="s">
        <v>2898</v>
      </c>
      <c r="G340" s="808" t="s">
        <v>2899</v>
      </c>
      <c r="H340" s="808" t="s">
        <v>2900</v>
      </c>
      <c r="I340" s="808" t="s">
        <v>2901</v>
      </c>
      <c r="J340" s="842" t="s">
        <v>2902</v>
      </c>
      <c r="K340" s="808" t="s">
        <v>2903</v>
      </c>
      <c r="L340" s="808" t="s">
        <v>2904</v>
      </c>
      <c r="M340" s="635" t="s">
        <v>2905</v>
      </c>
      <c r="N340" s="670"/>
      <c r="O340" s="670"/>
      <c r="P340" s="670"/>
      <c r="Q340" s="670"/>
    </row>
    <row r="341" spans="1:17" ht="14.25">
      <c r="A341" s="163"/>
      <c r="B341" s="164" t="s">
        <v>3521</v>
      </c>
      <c r="C341" s="311">
        <v>252</v>
      </c>
      <c r="D341" s="808" t="s">
        <v>2906</v>
      </c>
      <c r="E341" s="808" t="s">
        <v>2907</v>
      </c>
      <c r="F341" s="808" t="s">
        <v>2908</v>
      </c>
      <c r="G341" s="808" t="s">
        <v>2909</v>
      </c>
      <c r="H341" s="808" t="s">
        <v>2910</v>
      </c>
      <c r="I341" s="808" t="s">
        <v>2911</v>
      </c>
      <c r="J341" s="842" t="s">
        <v>2912</v>
      </c>
      <c r="K341" s="808" t="s">
        <v>2913</v>
      </c>
      <c r="L341" s="808" t="s">
        <v>2914</v>
      </c>
      <c r="M341" s="635" t="s">
        <v>2915</v>
      </c>
      <c r="N341" s="670"/>
      <c r="O341" s="670"/>
      <c r="P341" s="670"/>
      <c r="Q341" s="670"/>
    </row>
    <row r="342" spans="1:17" ht="14.25">
      <c r="A342" s="163"/>
      <c r="B342" s="164" t="s">
        <v>3522</v>
      </c>
      <c r="C342" s="311">
        <v>253</v>
      </c>
      <c r="D342" s="808" t="s">
        <v>2916</v>
      </c>
      <c r="E342" s="808" t="s">
        <v>2917</v>
      </c>
      <c r="F342" s="808" t="s">
        <v>2918</v>
      </c>
      <c r="G342" s="808" t="s">
        <v>2919</v>
      </c>
      <c r="H342" s="808" t="s">
        <v>2920</v>
      </c>
      <c r="I342" s="808" t="s">
        <v>2921</v>
      </c>
      <c r="J342" s="842" t="s">
        <v>2922</v>
      </c>
      <c r="K342" s="808" t="s">
        <v>2923</v>
      </c>
      <c r="L342" s="808" t="s">
        <v>2924</v>
      </c>
      <c r="M342" s="635" t="s">
        <v>2925</v>
      </c>
      <c r="N342" s="670"/>
      <c r="O342" s="670"/>
      <c r="P342" s="670"/>
      <c r="Q342" s="670"/>
    </row>
    <row r="343" spans="1:17" ht="14.25">
      <c r="A343" s="163"/>
      <c r="B343" s="164" t="s">
        <v>3523</v>
      </c>
      <c r="C343" s="311">
        <v>254</v>
      </c>
      <c r="D343" s="808" t="s">
        <v>2926</v>
      </c>
      <c r="E343" s="808" t="s">
        <v>2927</v>
      </c>
      <c r="F343" s="808" t="s">
        <v>2928</v>
      </c>
      <c r="G343" s="808" t="s">
        <v>2929</v>
      </c>
      <c r="H343" s="808" t="s">
        <v>2930</v>
      </c>
      <c r="I343" s="808" t="s">
        <v>2931</v>
      </c>
      <c r="J343" s="842" t="s">
        <v>2932</v>
      </c>
      <c r="K343" s="808" t="s">
        <v>2933</v>
      </c>
      <c r="L343" s="808" t="s">
        <v>2934</v>
      </c>
      <c r="M343" s="635" t="s">
        <v>2935</v>
      </c>
      <c r="N343" s="670"/>
      <c r="O343" s="670"/>
      <c r="P343" s="670"/>
      <c r="Q343" s="670"/>
    </row>
    <row r="344" spans="1:17" ht="14.25">
      <c r="A344" s="163"/>
      <c r="B344" s="164" t="s">
        <v>3524</v>
      </c>
      <c r="C344" s="311">
        <v>255</v>
      </c>
      <c r="D344" s="808" t="s">
        <v>2936</v>
      </c>
      <c r="E344" s="808" t="s">
        <v>2937</v>
      </c>
      <c r="F344" s="808" t="s">
        <v>2938</v>
      </c>
      <c r="G344" s="808" t="s">
        <v>2939</v>
      </c>
      <c r="H344" s="808" t="s">
        <v>2940</v>
      </c>
      <c r="I344" s="808" t="s">
        <v>2941</v>
      </c>
      <c r="J344" s="842" t="s">
        <v>2942</v>
      </c>
      <c r="K344" s="808" t="s">
        <v>2943</v>
      </c>
      <c r="L344" s="808" t="s">
        <v>2944</v>
      </c>
      <c r="M344" s="635" t="s">
        <v>2945</v>
      </c>
      <c r="N344" s="670"/>
      <c r="O344" s="670"/>
      <c r="P344" s="670"/>
      <c r="Q344" s="670"/>
    </row>
    <row r="345" spans="1:17" ht="14.25">
      <c r="A345" s="163"/>
      <c r="B345" s="164" t="s">
        <v>3525</v>
      </c>
      <c r="C345" s="311">
        <v>256</v>
      </c>
      <c r="D345" s="808" t="s">
        <v>2946</v>
      </c>
      <c r="E345" s="808" t="s">
        <v>2947</v>
      </c>
      <c r="F345" s="808" t="s">
        <v>2948</v>
      </c>
      <c r="G345" s="808" t="s">
        <v>2949</v>
      </c>
      <c r="H345" s="808" t="s">
        <v>2950</v>
      </c>
      <c r="I345" s="808" t="s">
        <v>2951</v>
      </c>
      <c r="J345" s="842" t="s">
        <v>2952</v>
      </c>
      <c r="K345" s="808" t="s">
        <v>2953</v>
      </c>
      <c r="L345" s="808" t="s">
        <v>2954</v>
      </c>
      <c r="M345" s="635" t="s">
        <v>2955</v>
      </c>
      <c r="N345" s="670"/>
      <c r="O345" s="670"/>
      <c r="P345" s="670"/>
      <c r="Q345" s="670"/>
    </row>
    <row r="346" spans="1:17" ht="14.25">
      <c r="A346" s="163"/>
      <c r="B346" s="164" t="s">
        <v>3526</v>
      </c>
      <c r="C346" s="311">
        <v>257</v>
      </c>
      <c r="D346" s="808" t="s">
        <v>2956</v>
      </c>
      <c r="E346" s="808" t="s">
        <v>2957</v>
      </c>
      <c r="F346" s="808" t="s">
        <v>2958</v>
      </c>
      <c r="G346" s="808" t="s">
        <v>2959</v>
      </c>
      <c r="H346" s="808" t="s">
        <v>2960</v>
      </c>
      <c r="I346" s="808" t="s">
        <v>2961</v>
      </c>
      <c r="J346" s="842" t="s">
        <v>2962</v>
      </c>
      <c r="K346" s="808" t="s">
        <v>2963</v>
      </c>
      <c r="L346" s="808" t="s">
        <v>2964</v>
      </c>
      <c r="M346" s="635" t="s">
        <v>2965</v>
      </c>
      <c r="N346" s="670"/>
      <c r="O346" s="670"/>
      <c r="P346" s="670"/>
      <c r="Q346" s="670"/>
    </row>
    <row r="347" spans="1:17" ht="42.75">
      <c r="A347" s="173"/>
      <c r="B347" s="414" t="s">
        <v>4614</v>
      </c>
      <c r="C347" s="311">
        <v>258</v>
      </c>
      <c r="D347" s="833"/>
      <c r="E347" s="833"/>
      <c r="F347" s="833"/>
      <c r="G347" s="833"/>
      <c r="H347" s="833"/>
      <c r="I347" s="861"/>
      <c r="J347" s="646" t="s">
        <v>2775</v>
      </c>
      <c r="K347" s="646" t="s">
        <v>48</v>
      </c>
      <c r="L347" s="646" t="s">
        <v>49</v>
      </c>
      <c r="M347" s="646" t="s">
        <v>2967</v>
      </c>
      <c r="N347" s="670"/>
      <c r="O347" s="670"/>
      <c r="P347" s="670"/>
      <c r="Q347" s="670"/>
    </row>
    <row r="348" spans="1:17" ht="28.5">
      <c r="A348" s="173"/>
      <c r="B348" s="175" t="s">
        <v>3547</v>
      </c>
      <c r="C348" s="311">
        <v>259</v>
      </c>
      <c r="D348" s="833"/>
      <c r="E348" s="833"/>
      <c r="F348" s="833"/>
      <c r="G348" s="833"/>
      <c r="H348" s="833"/>
      <c r="I348" s="861"/>
      <c r="J348" s="646" t="s">
        <v>2966</v>
      </c>
      <c r="K348" s="861"/>
      <c r="L348" s="861"/>
      <c r="M348" s="644" t="s">
        <v>265</v>
      </c>
      <c r="N348" s="670"/>
      <c r="O348" s="670"/>
      <c r="P348" s="670"/>
      <c r="Q348" s="670"/>
    </row>
    <row r="349" spans="1:17" ht="28.5">
      <c r="A349" s="173"/>
      <c r="B349" s="414" t="s">
        <v>4615</v>
      </c>
      <c r="C349" s="311">
        <v>260</v>
      </c>
      <c r="D349" s="833"/>
      <c r="E349" s="833"/>
      <c r="F349" s="833"/>
      <c r="G349" s="833"/>
      <c r="H349" s="833"/>
      <c r="I349" s="833"/>
      <c r="J349" s="808" t="s">
        <v>266</v>
      </c>
      <c r="K349" s="833"/>
      <c r="L349" s="833"/>
      <c r="M349" s="808" t="s">
        <v>267</v>
      </c>
      <c r="N349" s="670"/>
      <c r="O349" s="670"/>
      <c r="P349" s="670"/>
      <c r="Q349" s="670"/>
    </row>
    <row r="350" spans="4:17" ht="14.25">
      <c r="D350" s="680"/>
      <c r="E350" s="680"/>
      <c r="F350" s="680"/>
      <c r="G350" s="680"/>
      <c r="H350" s="680"/>
      <c r="I350" s="680"/>
      <c r="J350" s="680"/>
      <c r="K350" s="670"/>
      <c r="L350" s="670"/>
      <c r="M350" s="670"/>
      <c r="N350" s="670"/>
      <c r="O350" s="670"/>
      <c r="P350" s="670"/>
      <c r="Q350" s="670"/>
    </row>
    <row r="351" spans="4:17" ht="14.25">
      <c r="D351" s="680"/>
      <c r="E351" s="680"/>
      <c r="F351" s="680"/>
      <c r="G351" s="680"/>
      <c r="H351" s="680"/>
      <c r="I351" s="680"/>
      <c r="J351" s="680"/>
      <c r="K351" s="670"/>
      <c r="L351" s="670"/>
      <c r="M351" s="670"/>
      <c r="N351" s="670"/>
      <c r="O351" s="670"/>
      <c r="P351" s="670"/>
      <c r="Q351" s="670"/>
    </row>
    <row r="352" spans="1:17" ht="14.25">
      <c r="A352" s="1048"/>
      <c r="B352" s="1048"/>
      <c r="C352" s="322"/>
      <c r="D352" s="1039" t="s">
        <v>3557</v>
      </c>
      <c r="E352" s="1040"/>
      <c r="F352" s="1039" t="s">
        <v>3550</v>
      </c>
      <c r="G352" s="1049"/>
      <c r="H352" s="1049"/>
      <c r="I352" s="1049"/>
      <c r="J352" s="1049"/>
      <c r="K352" s="1049"/>
      <c r="L352" s="1040"/>
      <c r="M352" s="859"/>
      <c r="N352" s="859"/>
      <c r="O352" s="859"/>
      <c r="P352" s="859"/>
      <c r="Q352" s="670"/>
    </row>
    <row r="353" spans="1:17" ht="85.5">
      <c r="A353" s="1050" t="s">
        <v>3548</v>
      </c>
      <c r="B353" s="1051"/>
      <c r="C353" s="323"/>
      <c r="D353" s="841" t="s">
        <v>3552</v>
      </c>
      <c r="E353" s="841" t="s">
        <v>3553</v>
      </c>
      <c r="F353" s="841" t="s">
        <v>3552</v>
      </c>
      <c r="G353" s="841" t="s">
        <v>4539</v>
      </c>
      <c r="H353" s="841" t="s">
        <v>3554</v>
      </c>
      <c r="I353" s="841" t="s">
        <v>4540</v>
      </c>
      <c r="J353" s="841" t="s">
        <v>3556</v>
      </c>
      <c r="K353" s="841" t="s">
        <v>4541</v>
      </c>
      <c r="L353" s="841" t="s">
        <v>3555</v>
      </c>
      <c r="M353" s="860" t="s">
        <v>3539</v>
      </c>
      <c r="N353" s="860" t="s">
        <v>3349</v>
      </c>
      <c r="O353" s="860" t="s">
        <v>3350</v>
      </c>
      <c r="P353" s="860" t="s">
        <v>3540</v>
      </c>
      <c r="Q353" s="670"/>
    </row>
    <row r="354" spans="1:17" ht="14.25">
      <c r="A354" s="163"/>
      <c r="B354" s="175" t="s">
        <v>3507</v>
      </c>
      <c r="C354" s="324">
        <v>261</v>
      </c>
      <c r="D354" s="833"/>
      <c r="E354" s="833"/>
      <c r="F354" s="808" t="s">
        <v>268</v>
      </c>
      <c r="G354" s="808" t="s">
        <v>269</v>
      </c>
      <c r="H354" s="808" t="s">
        <v>270</v>
      </c>
      <c r="I354" s="808" t="s">
        <v>271</v>
      </c>
      <c r="J354" s="808" t="s">
        <v>272</v>
      </c>
      <c r="K354" s="808" t="s">
        <v>273</v>
      </c>
      <c r="L354" s="808" t="s">
        <v>274</v>
      </c>
      <c r="M354" s="808" t="s">
        <v>275</v>
      </c>
      <c r="N354" s="833"/>
      <c r="O354" s="833"/>
      <c r="P354" s="833"/>
      <c r="Q354" s="670"/>
    </row>
    <row r="355" spans="1:17" ht="14.25">
      <c r="A355" s="176"/>
      <c r="B355" s="175" t="s">
        <v>3508</v>
      </c>
      <c r="C355" s="324">
        <v>262</v>
      </c>
      <c r="D355" s="833"/>
      <c r="E355" s="833"/>
      <c r="F355" s="808" t="s">
        <v>2969</v>
      </c>
      <c r="G355" s="808" t="s">
        <v>2970</v>
      </c>
      <c r="H355" s="808" t="s">
        <v>2971</v>
      </c>
      <c r="I355" s="808" t="s">
        <v>2972</v>
      </c>
      <c r="J355" s="808" t="s">
        <v>2973</v>
      </c>
      <c r="K355" s="808" t="s">
        <v>2974</v>
      </c>
      <c r="L355" s="808" t="s">
        <v>2975</v>
      </c>
      <c r="M355" s="808" t="s">
        <v>2976</v>
      </c>
      <c r="N355" s="833"/>
      <c r="O355" s="833"/>
      <c r="P355" s="833"/>
      <c r="Q355" s="749"/>
    </row>
    <row r="356" spans="1:17" ht="14.25">
      <c r="A356" s="176"/>
      <c r="B356" s="175" t="s">
        <v>3509</v>
      </c>
      <c r="C356" s="324">
        <v>263</v>
      </c>
      <c r="D356" s="833"/>
      <c r="E356" s="833"/>
      <c r="F356" s="808" t="s">
        <v>2977</v>
      </c>
      <c r="G356" s="808" t="s">
        <v>2978</v>
      </c>
      <c r="H356" s="808" t="s">
        <v>2979</v>
      </c>
      <c r="I356" s="808" t="s">
        <v>2980</v>
      </c>
      <c r="J356" s="808" t="s">
        <v>2981</v>
      </c>
      <c r="K356" s="808" t="s">
        <v>2982</v>
      </c>
      <c r="L356" s="808" t="s">
        <v>2983</v>
      </c>
      <c r="M356" s="808" t="s">
        <v>2984</v>
      </c>
      <c r="N356" s="833"/>
      <c r="O356" s="833"/>
      <c r="P356" s="833"/>
      <c r="Q356" s="749"/>
    </row>
    <row r="357" spans="1:17" ht="14.25">
      <c r="A357" s="176"/>
      <c r="B357" s="175" t="s">
        <v>3510</v>
      </c>
      <c r="C357" s="324">
        <v>264</v>
      </c>
      <c r="D357" s="833"/>
      <c r="E357" s="833"/>
      <c r="F357" s="808" t="s">
        <v>2985</v>
      </c>
      <c r="G357" s="808" t="s">
        <v>2986</v>
      </c>
      <c r="H357" s="808" t="s">
        <v>2987</v>
      </c>
      <c r="I357" s="808" t="s">
        <v>2988</v>
      </c>
      <c r="J357" s="808" t="s">
        <v>2989</v>
      </c>
      <c r="K357" s="808" t="s">
        <v>2990</v>
      </c>
      <c r="L357" s="808" t="s">
        <v>2991</v>
      </c>
      <c r="M357" s="808" t="s">
        <v>2992</v>
      </c>
      <c r="N357" s="833"/>
      <c r="O357" s="833"/>
      <c r="P357" s="833"/>
      <c r="Q357" s="749"/>
    </row>
    <row r="358" spans="1:17" ht="14.25">
      <c r="A358" s="176"/>
      <c r="B358" s="175" t="s">
        <v>3511</v>
      </c>
      <c r="C358" s="324">
        <v>265</v>
      </c>
      <c r="D358" s="833"/>
      <c r="E358" s="833"/>
      <c r="F358" s="808" t="s">
        <v>2993</v>
      </c>
      <c r="G358" s="808" t="s">
        <v>2994</v>
      </c>
      <c r="H358" s="808" t="s">
        <v>2995</v>
      </c>
      <c r="I358" s="808" t="s">
        <v>2996</v>
      </c>
      <c r="J358" s="808" t="s">
        <v>2997</v>
      </c>
      <c r="K358" s="808" t="s">
        <v>2998</v>
      </c>
      <c r="L358" s="808" t="s">
        <v>2999</v>
      </c>
      <c r="M358" s="808" t="s">
        <v>3000</v>
      </c>
      <c r="N358" s="833"/>
      <c r="O358" s="833"/>
      <c r="P358" s="833"/>
      <c r="Q358" s="749"/>
    </row>
    <row r="359" spans="1:17" ht="14.25">
      <c r="A359" s="176"/>
      <c r="B359" s="175" t="s">
        <v>3512</v>
      </c>
      <c r="C359" s="324">
        <v>266</v>
      </c>
      <c r="D359" s="833"/>
      <c r="E359" s="833"/>
      <c r="F359" s="808" t="s">
        <v>3001</v>
      </c>
      <c r="G359" s="808" t="s">
        <v>3002</v>
      </c>
      <c r="H359" s="808" t="s">
        <v>3003</v>
      </c>
      <c r="I359" s="808" t="s">
        <v>3004</v>
      </c>
      <c r="J359" s="808" t="s">
        <v>3005</v>
      </c>
      <c r="K359" s="808" t="s">
        <v>3006</v>
      </c>
      <c r="L359" s="808" t="s">
        <v>3007</v>
      </c>
      <c r="M359" s="808" t="s">
        <v>3008</v>
      </c>
      <c r="N359" s="833"/>
      <c r="O359" s="833"/>
      <c r="P359" s="833"/>
      <c r="Q359" s="749"/>
    </row>
    <row r="360" spans="1:17" ht="14.25">
      <c r="A360" s="176"/>
      <c r="B360" s="175" t="s">
        <v>3513</v>
      </c>
      <c r="C360" s="324">
        <v>267</v>
      </c>
      <c r="D360" s="833"/>
      <c r="E360" s="833"/>
      <c r="F360" s="808" t="s">
        <v>3009</v>
      </c>
      <c r="G360" s="808" t="s">
        <v>3010</v>
      </c>
      <c r="H360" s="808" t="s">
        <v>3011</v>
      </c>
      <c r="I360" s="808" t="s">
        <v>3012</v>
      </c>
      <c r="J360" s="808" t="s">
        <v>3013</v>
      </c>
      <c r="K360" s="808" t="s">
        <v>3014</v>
      </c>
      <c r="L360" s="808" t="s">
        <v>3015</v>
      </c>
      <c r="M360" s="808" t="s">
        <v>3016</v>
      </c>
      <c r="N360" s="833"/>
      <c r="O360" s="833"/>
      <c r="P360" s="833"/>
      <c r="Q360" s="749"/>
    </row>
    <row r="361" spans="1:17" ht="14.25">
      <c r="A361" s="176"/>
      <c r="B361" s="175" t="s">
        <v>3514</v>
      </c>
      <c r="C361" s="324">
        <v>268</v>
      </c>
      <c r="D361" s="833"/>
      <c r="E361" s="833"/>
      <c r="F361" s="808" t="s">
        <v>3017</v>
      </c>
      <c r="G361" s="808" t="s">
        <v>3018</v>
      </c>
      <c r="H361" s="808" t="s">
        <v>3019</v>
      </c>
      <c r="I361" s="808" t="s">
        <v>3020</v>
      </c>
      <c r="J361" s="808" t="s">
        <v>3021</v>
      </c>
      <c r="K361" s="808" t="s">
        <v>3022</v>
      </c>
      <c r="L361" s="808" t="s">
        <v>3023</v>
      </c>
      <c r="M361" s="808" t="s">
        <v>3024</v>
      </c>
      <c r="N361" s="833"/>
      <c r="O361" s="833"/>
      <c r="P361" s="833"/>
      <c r="Q361" s="749"/>
    </row>
    <row r="362" spans="1:17" ht="14.25">
      <c r="A362" s="176"/>
      <c r="B362" s="175" t="s">
        <v>3515</v>
      </c>
      <c r="C362" s="324">
        <v>269</v>
      </c>
      <c r="D362" s="833"/>
      <c r="E362" s="833"/>
      <c r="F362" s="808" t="s">
        <v>3025</v>
      </c>
      <c r="G362" s="808" t="s">
        <v>3026</v>
      </c>
      <c r="H362" s="808" t="s">
        <v>3027</v>
      </c>
      <c r="I362" s="808" t="s">
        <v>3028</v>
      </c>
      <c r="J362" s="808" t="s">
        <v>3029</v>
      </c>
      <c r="K362" s="808" t="s">
        <v>3030</v>
      </c>
      <c r="L362" s="808" t="s">
        <v>3031</v>
      </c>
      <c r="M362" s="808" t="s">
        <v>3032</v>
      </c>
      <c r="N362" s="833"/>
      <c r="O362" s="833"/>
      <c r="P362" s="833"/>
      <c r="Q362" s="670"/>
    </row>
    <row r="363" spans="1:17" ht="14.25">
      <c r="A363" s="176"/>
      <c r="B363" s="175" t="s">
        <v>3516</v>
      </c>
      <c r="C363" s="324">
        <v>270</v>
      </c>
      <c r="D363" s="833"/>
      <c r="E363" s="833"/>
      <c r="F363" s="808" t="s">
        <v>3033</v>
      </c>
      <c r="G363" s="808" t="s">
        <v>3034</v>
      </c>
      <c r="H363" s="808" t="s">
        <v>3035</v>
      </c>
      <c r="I363" s="808" t="s">
        <v>3036</v>
      </c>
      <c r="J363" s="808" t="s">
        <v>3037</v>
      </c>
      <c r="K363" s="808" t="s">
        <v>3038</v>
      </c>
      <c r="L363" s="808" t="s">
        <v>3039</v>
      </c>
      <c r="M363" s="808" t="s">
        <v>3040</v>
      </c>
      <c r="N363" s="833"/>
      <c r="O363" s="833"/>
      <c r="P363" s="833"/>
      <c r="Q363" s="670"/>
    </row>
    <row r="364" spans="1:17" ht="14.25">
      <c r="A364" s="176"/>
      <c r="B364" s="175" t="s">
        <v>3517</v>
      </c>
      <c r="C364" s="324">
        <v>271</v>
      </c>
      <c r="D364" s="833"/>
      <c r="E364" s="833"/>
      <c r="F364" s="808" t="s">
        <v>3041</v>
      </c>
      <c r="G364" s="808" t="s">
        <v>3042</v>
      </c>
      <c r="H364" s="808" t="s">
        <v>3043</v>
      </c>
      <c r="I364" s="808" t="s">
        <v>3044</v>
      </c>
      <c r="J364" s="808" t="s">
        <v>3045</v>
      </c>
      <c r="K364" s="808" t="s">
        <v>3046</v>
      </c>
      <c r="L364" s="808" t="s">
        <v>3047</v>
      </c>
      <c r="M364" s="808" t="s">
        <v>3048</v>
      </c>
      <c r="N364" s="833"/>
      <c r="O364" s="833"/>
      <c r="P364" s="833"/>
      <c r="Q364" s="670"/>
    </row>
    <row r="365" spans="1:17" ht="14.25">
      <c r="A365" s="176"/>
      <c r="B365" s="175" t="s">
        <v>3518</v>
      </c>
      <c r="C365" s="324">
        <v>272</v>
      </c>
      <c r="D365" s="833"/>
      <c r="E365" s="833"/>
      <c r="F365" s="808" t="s">
        <v>3049</v>
      </c>
      <c r="G365" s="808" t="s">
        <v>3050</v>
      </c>
      <c r="H365" s="808" t="s">
        <v>3051</v>
      </c>
      <c r="I365" s="808" t="s">
        <v>3052</v>
      </c>
      <c r="J365" s="808" t="s">
        <v>3053</v>
      </c>
      <c r="K365" s="808" t="s">
        <v>3054</v>
      </c>
      <c r="L365" s="808" t="s">
        <v>3055</v>
      </c>
      <c r="M365" s="808" t="s">
        <v>3056</v>
      </c>
      <c r="N365" s="833"/>
      <c r="O365" s="833"/>
      <c r="P365" s="833"/>
      <c r="Q365" s="670"/>
    </row>
    <row r="366" spans="1:17" ht="14.25">
      <c r="A366" s="176"/>
      <c r="B366" s="175" t="s">
        <v>3519</v>
      </c>
      <c r="C366" s="324">
        <v>273</v>
      </c>
      <c r="D366" s="833"/>
      <c r="E366" s="833"/>
      <c r="F366" s="808" t="s">
        <v>3057</v>
      </c>
      <c r="G366" s="808" t="s">
        <v>3058</v>
      </c>
      <c r="H366" s="808" t="s">
        <v>3059</v>
      </c>
      <c r="I366" s="808" t="s">
        <v>3060</v>
      </c>
      <c r="J366" s="808" t="s">
        <v>3061</v>
      </c>
      <c r="K366" s="808" t="s">
        <v>3062</v>
      </c>
      <c r="L366" s="808" t="s">
        <v>3063</v>
      </c>
      <c r="M366" s="808" t="s">
        <v>3064</v>
      </c>
      <c r="N366" s="833"/>
      <c r="O366" s="833"/>
      <c r="P366" s="833"/>
      <c r="Q366" s="670"/>
    </row>
    <row r="367" spans="1:17" ht="14.25">
      <c r="A367" s="176"/>
      <c r="B367" s="175" t="s">
        <v>3520</v>
      </c>
      <c r="C367" s="324">
        <v>274</v>
      </c>
      <c r="D367" s="833"/>
      <c r="E367" s="833"/>
      <c r="F367" s="808" t="s">
        <v>3065</v>
      </c>
      <c r="G367" s="808" t="s">
        <v>3066</v>
      </c>
      <c r="H367" s="808" t="s">
        <v>3067</v>
      </c>
      <c r="I367" s="808" t="s">
        <v>3068</v>
      </c>
      <c r="J367" s="808" t="s">
        <v>3069</v>
      </c>
      <c r="K367" s="808" t="s">
        <v>3070</v>
      </c>
      <c r="L367" s="808" t="s">
        <v>3071</v>
      </c>
      <c r="M367" s="808" t="s">
        <v>3072</v>
      </c>
      <c r="N367" s="833"/>
      <c r="O367" s="833"/>
      <c r="P367" s="833"/>
      <c r="Q367" s="670"/>
    </row>
    <row r="368" spans="1:17" ht="14.25">
      <c r="A368" s="176"/>
      <c r="B368" s="175" t="s">
        <v>3521</v>
      </c>
      <c r="C368" s="324">
        <v>275</v>
      </c>
      <c r="D368" s="833"/>
      <c r="E368" s="833"/>
      <c r="F368" s="808" t="s">
        <v>3073</v>
      </c>
      <c r="G368" s="808" t="s">
        <v>3074</v>
      </c>
      <c r="H368" s="808" t="s">
        <v>3075</v>
      </c>
      <c r="I368" s="808" t="s">
        <v>3076</v>
      </c>
      <c r="J368" s="808" t="s">
        <v>3077</v>
      </c>
      <c r="K368" s="808" t="s">
        <v>3078</v>
      </c>
      <c r="L368" s="808" t="s">
        <v>3079</v>
      </c>
      <c r="M368" s="808" t="s">
        <v>3080</v>
      </c>
      <c r="N368" s="833"/>
      <c r="O368" s="833"/>
      <c r="P368" s="833"/>
      <c r="Q368" s="670"/>
    </row>
    <row r="369" spans="1:17" ht="11.25" customHeight="1">
      <c r="A369" s="176"/>
      <c r="B369" s="175" t="s">
        <v>3522</v>
      </c>
      <c r="C369" s="324">
        <v>276</v>
      </c>
      <c r="D369" s="833"/>
      <c r="E369" s="833"/>
      <c r="F369" s="808" t="s">
        <v>3081</v>
      </c>
      <c r="G369" s="808" t="s">
        <v>3082</v>
      </c>
      <c r="H369" s="808" t="s">
        <v>3083</v>
      </c>
      <c r="I369" s="808" t="s">
        <v>3084</v>
      </c>
      <c r="J369" s="808" t="s">
        <v>3085</v>
      </c>
      <c r="K369" s="808" t="s">
        <v>3086</v>
      </c>
      <c r="L369" s="808" t="s">
        <v>3087</v>
      </c>
      <c r="M369" s="808" t="s">
        <v>3088</v>
      </c>
      <c r="N369" s="833"/>
      <c r="O369" s="833"/>
      <c r="P369" s="833"/>
      <c r="Q369" s="670"/>
    </row>
    <row r="370" spans="1:17" ht="14.25">
      <c r="A370" s="176"/>
      <c r="B370" s="175" t="s">
        <v>3523</v>
      </c>
      <c r="C370" s="324">
        <v>277</v>
      </c>
      <c r="D370" s="833"/>
      <c r="E370" s="833"/>
      <c r="F370" s="808" t="s">
        <v>3089</v>
      </c>
      <c r="G370" s="808" t="s">
        <v>3090</v>
      </c>
      <c r="H370" s="808" t="s">
        <v>3091</v>
      </c>
      <c r="I370" s="808" t="s">
        <v>3092</v>
      </c>
      <c r="J370" s="808" t="s">
        <v>3093</v>
      </c>
      <c r="K370" s="808" t="s">
        <v>3094</v>
      </c>
      <c r="L370" s="808" t="s">
        <v>3095</v>
      </c>
      <c r="M370" s="808" t="s">
        <v>3096</v>
      </c>
      <c r="N370" s="833"/>
      <c r="O370" s="833"/>
      <c r="P370" s="833"/>
      <c r="Q370" s="670"/>
    </row>
    <row r="371" spans="1:17" ht="14.25">
      <c r="A371" s="176"/>
      <c r="B371" s="175" t="s">
        <v>3524</v>
      </c>
      <c r="C371" s="324">
        <v>278</v>
      </c>
      <c r="D371" s="833"/>
      <c r="E371" s="833"/>
      <c r="F371" s="808" t="s">
        <v>3097</v>
      </c>
      <c r="G371" s="808" t="s">
        <v>3098</v>
      </c>
      <c r="H371" s="808" t="s">
        <v>3099</v>
      </c>
      <c r="I371" s="808" t="s">
        <v>3100</v>
      </c>
      <c r="J371" s="808" t="s">
        <v>3101</v>
      </c>
      <c r="K371" s="808" t="s">
        <v>3102</v>
      </c>
      <c r="L371" s="808" t="s">
        <v>3103</v>
      </c>
      <c r="M371" s="808" t="s">
        <v>3104</v>
      </c>
      <c r="N371" s="833"/>
      <c r="O371" s="833"/>
      <c r="P371" s="833"/>
      <c r="Q371" s="670"/>
    </row>
    <row r="372" spans="1:17" ht="14.25">
      <c r="A372" s="176"/>
      <c r="B372" s="175" t="s">
        <v>3525</v>
      </c>
      <c r="C372" s="324">
        <v>279</v>
      </c>
      <c r="D372" s="833"/>
      <c r="E372" s="833"/>
      <c r="F372" s="808" t="s">
        <v>3105</v>
      </c>
      <c r="G372" s="808" t="s">
        <v>3106</v>
      </c>
      <c r="H372" s="808" t="s">
        <v>3107</v>
      </c>
      <c r="I372" s="808" t="s">
        <v>3108</v>
      </c>
      <c r="J372" s="808" t="s">
        <v>3109</v>
      </c>
      <c r="K372" s="808" t="s">
        <v>3110</v>
      </c>
      <c r="L372" s="808" t="s">
        <v>3111</v>
      </c>
      <c r="M372" s="808" t="s">
        <v>3112</v>
      </c>
      <c r="N372" s="833"/>
      <c r="O372" s="833"/>
      <c r="P372" s="833"/>
      <c r="Q372" s="670"/>
    </row>
    <row r="373" spans="1:17" ht="14.25">
      <c r="A373" s="176"/>
      <c r="B373" s="175" t="s">
        <v>3526</v>
      </c>
      <c r="C373" s="324">
        <v>280</v>
      </c>
      <c r="D373" s="833"/>
      <c r="E373" s="833"/>
      <c r="F373" s="808" t="s">
        <v>3113</v>
      </c>
      <c r="G373" s="808" t="s">
        <v>3114</v>
      </c>
      <c r="H373" s="808" t="s">
        <v>3115</v>
      </c>
      <c r="I373" s="808" t="s">
        <v>3116</v>
      </c>
      <c r="J373" s="808" t="s">
        <v>3117</v>
      </c>
      <c r="K373" s="808" t="s">
        <v>3118</v>
      </c>
      <c r="L373" s="808" t="s">
        <v>3119</v>
      </c>
      <c r="M373" s="808" t="s">
        <v>3120</v>
      </c>
      <c r="N373" s="833"/>
      <c r="O373" s="833"/>
      <c r="P373" s="833"/>
      <c r="Q373" s="670"/>
    </row>
    <row r="374" spans="1:17" ht="42.75">
      <c r="A374" s="177"/>
      <c r="B374" s="174" t="s">
        <v>3549</v>
      </c>
      <c r="C374" s="324">
        <v>281</v>
      </c>
      <c r="D374" s="808" t="s">
        <v>276</v>
      </c>
      <c r="E374" s="808" t="s">
        <v>50</v>
      </c>
      <c r="F374" s="833"/>
      <c r="G374" s="833"/>
      <c r="H374" s="833"/>
      <c r="I374" s="833"/>
      <c r="J374" s="833"/>
      <c r="K374" s="833"/>
      <c r="L374" s="833"/>
      <c r="M374" s="646" t="s">
        <v>2968</v>
      </c>
      <c r="N374" s="808" t="s">
        <v>277</v>
      </c>
      <c r="O374" s="808" t="s">
        <v>278</v>
      </c>
      <c r="P374" s="646" t="s">
        <v>3121</v>
      </c>
      <c r="Q374" s="670"/>
    </row>
  </sheetData>
  <sheetProtection password="DAB2" sheet="1" objects="1" scenarios="1"/>
  <mergeCells count="26">
    <mergeCell ref="A353:B353"/>
    <mergeCell ref="A325:B326"/>
    <mergeCell ref="D325:D326"/>
    <mergeCell ref="A286:B287"/>
    <mergeCell ref="D286:E286"/>
    <mergeCell ref="F286:G286"/>
    <mergeCell ref="H286:I286"/>
    <mergeCell ref="O286:O287"/>
    <mergeCell ref="A200:B200"/>
    <mergeCell ref="A210:B210"/>
    <mergeCell ref="A352:B352"/>
    <mergeCell ref="D352:E352"/>
    <mergeCell ref="F352:L352"/>
    <mergeCell ref="K325:K326"/>
    <mergeCell ref="L325:L326"/>
    <mergeCell ref="M325:M326"/>
    <mergeCell ref="K210:L210"/>
    <mergeCell ref="K211:L211"/>
    <mergeCell ref="M215:N215"/>
    <mergeCell ref="M216:N216"/>
    <mergeCell ref="Q286:Q287"/>
    <mergeCell ref="J325:J326"/>
    <mergeCell ref="P286:P287"/>
    <mergeCell ref="J286:K286"/>
    <mergeCell ref="L286:M286"/>
    <mergeCell ref="N286:N287"/>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25" r:id="rId1"/>
  <headerFooter differentFirst="1">
    <firstFooter>&amp;C&amp;[213/&amp;[268</firstFooter>
  </headerFooter>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F342"/>
  <sheetViews>
    <sheetView zoomScale="80" zoomScaleNormal="80" zoomScalePageLayoutView="0" workbookViewId="0" topLeftCell="A1">
      <selection activeCell="D8" sqref="D8"/>
    </sheetView>
  </sheetViews>
  <sheetFormatPr defaultColWidth="9.140625" defaultRowHeight="15"/>
  <cols>
    <col min="1" max="1" width="21.28125" style="4" customWidth="1"/>
    <col min="2" max="2" width="23.00390625" style="4" customWidth="1"/>
    <col min="3" max="3" width="87.00390625" style="4" customWidth="1"/>
    <col min="4" max="16384" width="9.140625" style="4" customWidth="1"/>
  </cols>
  <sheetData>
    <row r="1" spans="1:6" ht="15">
      <c r="A1" s="210"/>
      <c r="D1" s="193"/>
      <c r="F1" s="193"/>
    </row>
    <row r="2" ht="14.25">
      <c r="A2" s="192" t="s">
        <v>23</v>
      </c>
    </row>
    <row r="3" ht="14.25">
      <c r="A3" s="19" t="s">
        <v>4069</v>
      </c>
    </row>
    <row r="4" spans="1:3" ht="14.25">
      <c r="A4" s="25"/>
      <c r="B4" s="25" t="s">
        <v>3414</v>
      </c>
      <c r="C4" s="25" t="s">
        <v>1414</v>
      </c>
    </row>
    <row r="5" spans="1:3" ht="85.5">
      <c r="A5" s="534"/>
      <c r="B5" s="23" t="s">
        <v>1802</v>
      </c>
      <c r="C5" s="23" t="s">
        <v>4506</v>
      </c>
    </row>
    <row r="6" spans="1:3" ht="14.25">
      <c r="A6" s="50"/>
      <c r="B6" s="141" t="s">
        <v>3576</v>
      </c>
      <c r="C6" s="141"/>
    </row>
    <row r="7" spans="1:3" ht="45" customHeight="1">
      <c r="A7" s="1003" t="s">
        <v>4083</v>
      </c>
      <c r="B7" s="1003" t="s">
        <v>3558</v>
      </c>
      <c r="C7" s="416" t="s">
        <v>4616</v>
      </c>
    </row>
    <row r="8" spans="1:3" ht="28.5">
      <c r="A8" s="1004"/>
      <c r="B8" s="1004"/>
      <c r="C8" s="491" t="s">
        <v>4617</v>
      </c>
    </row>
    <row r="9" spans="1:3" ht="17.25" customHeight="1">
      <c r="A9" s="1004"/>
      <c r="B9" s="1004"/>
      <c r="C9" s="491" t="s">
        <v>4111</v>
      </c>
    </row>
    <row r="10" spans="1:3" ht="31.5" customHeight="1">
      <c r="A10" s="1004"/>
      <c r="B10" s="1004"/>
      <c r="C10" s="494" t="s">
        <v>3559</v>
      </c>
    </row>
    <row r="11" spans="1:3" ht="14.25">
      <c r="A11" s="1004"/>
      <c r="B11" s="1004"/>
      <c r="C11" s="494" t="s">
        <v>3560</v>
      </c>
    </row>
    <row r="12" spans="1:3" ht="14.25">
      <c r="A12" s="1004"/>
      <c r="B12" s="1004"/>
      <c r="C12" s="494" t="s">
        <v>3561</v>
      </c>
    </row>
    <row r="13" spans="1:3" ht="14.25">
      <c r="A13" s="1004"/>
      <c r="B13" s="1004"/>
      <c r="C13" s="494" t="s">
        <v>3562</v>
      </c>
    </row>
    <row r="14" spans="1:3" ht="14.25">
      <c r="A14" s="1004"/>
      <c r="B14" s="1004"/>
      <c r="C14" s="494" t="s">
        <v>3563</v>
      </c>
    </row>
    <row r="15" spans="1:3" ht="14.25">
      <c r="A15" s="1004"/>
      <c r="B15" s="1004"/>
      <c r="C15" s="494" t="s">
        <v>3564</v>
      </c>
    </row>
    <row r="16" spans="1:3" ht="16.5" customHeight="1">
      <c r="A16" s="1004"/>
      <c r="B16" s="1004"/>
      <c r="C16" s="494" t="s">
        <v>4115</v>
      </c>
    </row>
    <row r="17" spans="1:3" ht="14.25">
      <c r="A17" s="1004"/>
      <c r="B17" s="1004"/>
      <c r="C17" s="494" t="s">
        <v>3565</v>
      </c>
    </row>
    <row r="18" spans="1:3" ht="14.25">
      <c r="A18" s="1004"/>
      <c r="B18" s="1004"/>
      <c r="C18" s="494" t="s">
        <v>3566</v>
      </c>
    </row>
    <row r="19" spans="1:3" ht="14.25">
      <c r="A19" s="1004"/>
      <c r="B19" s="1004"/>
      <c r="C19" s="494" t="s">
        <v>3567</v>
      </c>
    </row>
    <row r="20" spans="1:3" ht="14.25">
      <c r="A20" s="1004"/>
      <c r="B20" s="1004"/>
      <c r="C20" s="494" t="s">
        <v>3568</v>
      </c>
    </row>
    <row r="21" spans="1:3" ht="14.25">
      <c r="A21" s="1004"/>
      <c r="B21" s="1004"/>
      <c r="C21" s="494" t="s">
        <v>3569</v>
      </c>
    </row>
    <row r="22" spans="1:3" ht="14.25">
      <c r="A22" s="1004"/>
      <c r="B22" s="1004"/>
      <c r="C22" s="494" t="s">
        <v>3570</v>
      </c>
    </row>
    <row r="23" spans="1:3" ht="14.25">
      <c r="A23" s="1004"/>
      <c r="B23" s="1004"/>
      <c r="C23" s="494" t="s">
        <v>3571</v>
      </c>
    </row>
    <row r="24" spans="1:3" ht="14.25">
      <c r="A24" s="1004"/>
      <c r="B24" s="1004"/>
      <c r="C24" s="494" t="s">
        <v>3572</v>
      </c>
    </row>
    <row r="25" spans="1:3" ht="14.25">
      <c r="A25" s="1004"/>
      <c r="B25" s="1004"/>
      <c r="C25" s="494" t="s">
        <v>3573</v>
      </c>
    </row>
    <row r="26" spans="1:3" ht="14.25">
      <c r="A26" s="1004"/>
      <c r="B26" s="1004"/>
      <c r="C26" s="494" t="s">
        <v>3574</v>
      </c>
    </row>
    <row r="27" spans="1:3" ht="14.25">
      <c r="A27" s="1004"/>
      <c r="B27" s="1004"/>
      <c r="C27" s="494" t="s">
        <v>323</v>
      </c>
    </row>
    <row r="28" spans="1:3" ht="14.25">
      <c r="A28" s="1004"/>
      <c r="B28" s="1004"/>
      <c r="C28" s="494" t="s">
        <v>324</v>
      </c>
    </row>
    <row r="29" spans="1:3" ht="14.25">
      <c r="A29" s="1004"/>
      <c r="B29" s="1004"/>
      <c r="C29" s="494" t="s">
        <v>3575</v>
      </c>
    </row>
    <row r="30" spans="1:3" ht="19.5" customHeight="1">
      <c r="A30" s="1004"/>
      <c r="B30" s="1004"/>
      <c r="C30" s="495" t="s">
        <v>325</v>
      </c>
    </row>
    <row r="31" spans="1:3" ht="96" customHeight="1">
      <c r="A31" s="1005"/>
      <c r="B31" s="1005"/>
      <c r="C31" s="418" t="s">
        <v>326</v>
      </c>
    </row>
    <row r="32" spans="1:3" ht="45.75" customHeight="1">
      <c r="A32" s="1003" t="s">
        <v>4084</v>
      </c>
      <c r="B32" s="1003" t="s">
        <v>3577</v>
      </c>
      <c r="C32" s="416" t="s">
        <v>4110</v>
      </c>
    </row>
    <row r="33" spans="1:3" ht="28.5">
      <c r="A33" s="1004"/>
      <c r="B33" s="1004"/>
      <c r="C33" s="491" t="s">
        <v>4617</v>
      </c>
    </row>
    <row r="34" spans="1:3" ht="15.75" customHeight="1">
      <c r="A34" s="1004"/>
      <c r="B34" s="1004"/>
      <c r="C34" s="491" t="s">
        <v>4111</v>
      </c>
    </row>
    <row r="35" spans="1:3" ht="28.5">
      <c r="A35" s="1004"/>
      <c r="B35" s="1004"/>
      <c r="C35" s="494" t="s">
        <v>4125</v>
      </c>
    </row>
    <row r="36" spans="1:3" ht="14.25">
      <c r="A36" s="1004"/>
      <c r="B36" s="1004"/>
      <c r="C36" s="494" t="s">
        <v>3578</v>
      </c>
    </row>
    <row r="37" spans="1:3" ht="14.25">
      <c r="A37" s="1004"/>
      <c r="B37" s="1004"/>
      <c r="C37" s="494" t="s">
        <v>3579</v>
      </c>
    </row>
    <row r="38" spans="1:3" ht="14.25">
      <c r="A38" s="1004"/>
      <c r="B38" s="1004"/>
      <c r="C38" s="494" t="s">
        <v>3580</v>
      </c>
    </row>
    <row r="39" spans="1:3" ht="14.25">
      <c r="A39" s="1004"/>
      <c r="B39" s="1004"/>
      <c r="C39" s="494" t="s">
        <v>3581</v>
      </c>
    </row>
    <row r="40" spans="1:3" ht="14.25">
      <c r="A40" s="1004"/>
      <c r="B40" s="1004"/>
      <c r="C40" s="494" t="s">
        <v>3582</v>
      </c>
    </row>
    <row r="41" spans="1:3" ht="14.25">
      <c r="A41" s="1004"/>
      <c r="B41" s="1004"/>
      <c r="C41" s="494" t="s">
        <v>3583</v>
      </c>
    </row>
    <row r="42" spans="1:3" ht="14.25">
      <c r="A42" s="1004"/>
      <c r="B42" s="1004"/>
      <c r="C42" s="494" t="s">
        <v>3584</v>
      </c>
    </row>
    <row r="43" spans="1:3" ht="14.25">
      <c r="A43" s="1004"/>
      <c r="B43" s="1004"/>
      <c r="C43" s="494" t="s">
        <v>3585</v>
      </c>
    </row>
    <row r="44" spans="1:3" ht="14.25">
      <c r="A44" s="1004"/>
      <c r="B44" s="1004"/>
      <c r="C44" s="494" t="s">
        <v>3586</v>
      </c>
    </row>
    <row r="45" spans="1:3" ht="14.25">
      <c r="A45" s="1004"/>
      <c r="B45" s="1004"/>
      <c r="C45" s="494" t="s">
        <v>3587</v>
      </c>
    </row>
    <row r="46" spans="1:3" ht="14.25">
      <c r="A46" s="1004"/>
      <c r="B46" s="1004"/>
      <c r="C46" s="494" t="s">
        <v>3588</v>
      </c>
    </row>
    <row r="47" spans="1:3" ht="14.25">
      <c r="A47" s="1004"/>
      <c r="B47" s="1004"/>
      <c r="C47" s="494" t="s">
        <v>3589</v>
      </c>
    </row>
    <row r="48" spans="1:3" ht="14.25">
      <c r="A48" s="1004"/>
      <c r="B48" s="1004"/>
      <c r="C48" s="494" t="s">
        <v>4622</v>
      </c>
    </row>
    <row r="49" spans="1:3" ht="17.25" customHeight="1">
      <c r="A49" s="1004"/>
      <c r="B49" s="1004"/>
      <c r="C49" s="495" t="s">
        <v>3590</v>
      </c>
    </row>
    <row r="50" spans="1:3" ht="90.75" customHeight="1">
      <c r="A50" s="1005"/>
      <c r="B50" s="1005"/>
      <c r="C50" s="418" t="s">
        <v>327</v>
      </c>
    </row>
    <row r="51" spans="1:3" ht="90.75" customHeight="1">
      <c r="A51" s="418" t="s">
        <v>592</v>
      </c>
      <c r="B51" s="418" t="s">
        <v>4088</v>
      </c>
      <c r="C51" s="418" t="s">
        <v>328</v>
      </c>
    </row>
    <row r="52" spans="1:3" ht="15" customHeight="1">
      <c r="A52" s="1003" t="s">
        <v>4090</v>
      </c>
      <c r="B52" s="1003" t="s">
        <v>4089</v>
      </c>
      <c r="C52" s="416" t="s">
        <v>4086</v>
      </c>
    </row>
    <row r="53" spans="1:3" ht="56.25" customHeight="1">
      <c r="A53" s="1004"/>
      <c r="B53" s="1004"/>
      <c r="C53" s="494" t="s">
        <v>4618</v>
      </c>
    </row>
    <row r="54" spans="1:3" ht="57" customHeight="1">
      <c r="A54" s="1004"/>
      <c r="B54" s="1004"/>
      <c r="C54" s="494" t="s">
        <v>4087</v>
      </c>
    </row>
    <row r="55" spans="1:3" ht="17.25" customHeight="1">
      <c r="A55" s="1004"/>
      <c r="B55" s="1004"/>
      <c r="C55" s="495" t="s">
        <v>4091</v>
      </c>
    </row>
    <row r="56" spans="1:3" ht="75" customHeight="1">
      <c r="A56" s="1004"/>
      <c r="B56" s="1004"/>
      <c r="C56" s="418" t="s">
        <v>0</v>
      </c>
    </row>
    <row r="57" spans="1:3" ht="14.25">
      <c r="A57" s="1004"/>
      <c r="B57" s="1004"/>
      <c r="C57" s="418" t="s">
        <v>3</v>
      </c>
    </row>
    <row r="58" spans="1:3" ht="14.25">
      <c r="A58" s="1005"/>
      <c r="B58" s="1005"/>
      <c r="C58" s="418" t="s">
        <v>4</v>
      </c>
    </row>
    <row r="59" spans="1:3" ht="51" customHeight="1">
      <c r="A59" s="1003" t="s">
        <v>4092</v>
      </c>
      <c r="B59" s="1003" t="s">
        <v>4623</v>
      </c>
      <c r="C59" s="293" t="s">
        <v>4624</v>
      </c>
    </row>
    <row r="60" spans="1:3" ht="51" customHeight="1">
      <c r="A60" s="1005"/>
      <c r="B60" s="1005"/>
      <c r="C60" s="418" t="s">
        <v>1</v>
      </c>
    </row>
    <row r="61" spans="1:3" ht="60" customHeight="1">
      <c r="A61" s="1003" t="s">
        <v>4093</v>
      </c>
      <c r="B61" s="1003" t="s">
        <v>4505</v>
      </c>
      <c r="C61" s="416" t="s">
        <v>4625</v>
      </c>
    </row>
    <row r="62" spans="1:3" ht="18" customHeight="1">
      <c r="A62" s="1004"/>
      <c r="B62" s="1004"/>
      <c r="C62" s="498" t="s">
        <v>329</v>
      </c>
    </row>
    <row r="63" spans="1:3" ht="18" customHeight="1">
      <c r="A63" s="1004"/>
      <c r="B63" s="1004"/>
      <c r="C63" s="498" t="s">
        <v>330</v>
      </c>
    </row>
    <row r="64" spans="1:3" ht="18" customHeight="1">
      <c r="A64" s="1004"/>
      <c r="B64" s="1004"/>
      <c r="C64" s="498" t="s">
        <v>331</v>
      </c>
    </row>
    <row r="65" spans="1:3" ht="18" customHeight="1">
      <c r="A65" s="1004"/>
      <c r="B65" s="1004"/>
      <c r="C65" s="498" t="s">
        <v>332</v>
      </c>
    </row>
    <row r="66" spans="1:3" ht="18" customHeight="1">
      <c r="A66" s="1004"/>
      <c r="B66" s="1004"/>
      <c r="C66" s="498" t="s">
        <v>333</v>
      </c>
    </row>
    <row r="67" spans="1:3" ht="18" customHeight="1">
      <c r="A67" s="1004"/>
      <c r="B67" s="1004"/>
      <c r="C67" s="498" t="s">
        <v>334</v>
      </c>
    </row>
    <row r="68" spans="1:3" ht="18" customHeight="1">
      <c r="A68" s="1004"/>
      <c r="B68" s="1004"/>
      <c r="C68" s="498" t="s">
        <v>335</v>
      </c>
    </row>
    <row r="69" spans="1:3" ht="18" customHeight="1">
      <c r="A69" s="1004"/>
      <c r="B69" s="1004"/>
      <c r="C69" s="498" t="s">
        <v>336</v>
      </c>
    </row>
    <row r="70" spans="1:3" ht="18" customHeight="1">
      <c r="A70" s="1004"/>
      <c r="B70" s="1004"/>
      <c r="C70" s="498" t="s">
        <v>337</v>
      </c>
    </row>
    <row r="71" spans="1:3" ht="18" customHeight="1">
      <c r="A71" s="1004"/>
      <c r="B71" s="1004"/>
      <c r="C71" s="498" t="s">
        <v>338</v>
      </c>
    </row>
    <row r="72" spans="1:3" ht="18" customHeight="1">
      <c r="A72" s="1004"/>
      <c r="B72" s="1004"/>
      <c r="C72" s="498" t="s">
        <v>339</v>
      </c>
    </row>
    <row r="73" spans="1:3" ht="18" customHeight="1">
      <c r="A73" s="1004"/>
      <c r="B73" s="1004"/>
      <c r="C73" s="498" t="s">
        <v>340</v>
      </c>
    </row>
    <row r="74" spans="1:3" ht="18" customHeight="1">
      <c r="A74" s="1004"/>
      <c r="B74" s="1004"/>
      <c r="C74" s="498" t="s">
        <v>341</v>
      </c>
    </row>
    <row r="75" spans="1:3" ht="18" customHeight="1">
      <c r="A75" s="1004"/>
      <c r="B75" s="1004"/>
      <c r="C75" s="498" t="s">
        <v>342</v>
      </c>
    </row>
    <row r="76" spans="1:3" ht="18" customHeight="1">
      <c r="A76" s="1004"/>
      <c r="B76" s="1004"/>
      <c r="C76" s="498" t="s">
        <v>343</v>
      </c>
    </row>
    <row r="77" spans="1:3" ht="18" customHeight="1">
      <c r="A77" s="1004"/>
      <c r="B77" s="1004"/>
      <c r="C77" s="498" t="s">
        <v>344</v>
      </c>
    </row>
    <row r="78" spans="1:3" ht="18" customHeight="1">
      <c r="A78" s="1004"/>
      <c r="B78" s="1004"/>
      <c r="C78" s="498" t="s">
        <v>345</v>
      </c>
    </row>
    <row r="79" spans="1:3" ht="18" customHeight="1">
      <c r="A79" s="1004"/>
      <c r="B79" s="1004"/>
      <c r="C79" s="498" t="s">
        <v>346</v>
      </c>
    </row>
    <row r="80" spans="1:3" ht="18" customHeight="1">
      <c r="A80" s="1004"/>
      <c r="B80" s="1004"/>
      <c r="C80" s="498" t="s">
        <v>347</v>
      </c>
    </row>
    <row r="81" spans="1:3" ht="18" customHeight="1">
      <c r="A81" s="1004"/>
      <c r="B81" s="1004"/>
      <c r="C81" s="497" t="s">
        <v>348</v>
      </c>
    </row>
    <row r="82" spans="1:3" ht="38.25" customHeight="1">
      <c r="A82" s="1005"/>
      <c r="B82" s="1005"/>
      <c r="C82" s="418" t="s">
        <v>2</v>
      </c>
    </row>
    <row r="83" spans="1:3" ht="30" customHeight="1">
      <c r="A83" s="1020" t="s">
        <v>349</v>
      </c>
      <c r="B83" s="1020" t="s">
        <v>4094</v>
      </c>
      <c r="C83" s="1003" t="s">
        <v>4626</v>
      </c>
    </row>
    <row r="84" spans="1:3" ht="14.25">
      <c r="A84" s="1064"/>
      <c r="B84" s="1064"/>
      <c r="C84" s="1004"/>
    </row>
    <row r="85" spans="1:3" ht="45.75" customHeight="1">
      <c r="A85" s="1021"/>
      <c r="B85" s="1021"/>
      <c r="C85" s="1005"/>
    </row>
    <row r="86" spans="1:3" ht="48.75" customHeight="1">
      <c r="A86" s="1003" t="s">
        <v>4097</v>
      </c>
      <c r="B86" s="416" t="s">
        <v>4095</v>
      </c>
      <c r="C86" s="293" t="s">
        <v>4096</v>
      </c>
    </row>
    <row r="87" spans="1:3" ht="79.5" customHeight="1">
      <c r="A87" s="1005"/>
      <c r="B87" s="495"/>
      <c r="C87" s="293" t="s">
        <v>350</v>
      </c>
    </row>
    <row r="88" spans="1:3" ht="75.75" customHeight="1">
      <c r="A88" s="293" t="s">
        <v>588</v>
      </c>
      <c r="B88" s="293" t="s">
        <v>4098</v>
      </c>
      <c r="C88" s="293" t="s">
        <v>4627</v>
      </c>
    </row>
    <row r="89" spans="1:3" ht="75" customHeight="1">
      <c r="A89" s="293" t="s">
        <v>593</v>
      </c>
      <c r="B89" s="293" t="s">
        <v>4099</v>
      </c>
      <c r="C89" s="293" t="s">
        <v>351</v>
      </c>
    </row>
    <row r="90" spans="1:3" ht="88.5" customHeight="1">
      <c r="A90" s="293" t="s">
        <v>595</v>
      </c>
      <c r="B90" s="293" t="s">
        <v>4100</v>
      </c>
      <c r="C90" s="293" t="s">
        <v>2291</v>
      </c>
    </row>
    <row r="91" spans="1:3" ht="76.5" customHeight="1">
      <c r="A91" s="1003" t="s">
        <v>4103</v>
      </c>
      <c r="B91" s="1003" t="s">
        <v>4101</v>
      </c>
      <c r="C91" s="293" t="s">
        <v>4102</v>
      </c>
    </row>
    <row r="92" spans="1:3" ht="77.25" customHeight="1">
      <c r="A92" s="1004"/>
      <c r="B92" s="1004"/>
      <c r="C92" s="293" t="s">
        <v>352</v>
      </c>
    </row>
    <row r="93" spans="1:3" ht="78" customHeight="1">
      <c r="A93" s="1005"/>
      <c r="B93" s="1005"/>
      <c r="C93" s="293" t="s">
        <v>353</v>
      </c>
    </row>
    <row r="94" spans="1:3" ht="64.5" customHeight="1">
      <c r="A94" s="1003" t="s">
        <v>4104</v>
      </c>
      <c r="B94" s="1003" t="s">
        <v>3350</v>
      </c>
      <c r="C94" s="293" t="s">
        <v>354</v>
      </c>
    </row>
    <row r="95" spans="1:3" ht="93" customHeight="1">
      <c r="A95" s="1005"/>
      <c r="B95" s="1005"/>
      <c r="C95" s="293" t="s">
        <v>355</v>
      </c>
    </row>
    <row r="96" spans="1:3" ht="14.25">
      <c r="A96" s="1006" t="s">
        <v>4106</v>
      </c>
      <c r="B96" s="1006" t="s">
        <v>4105</v>
      </c>
      <c r="C96" s="498" t="s">
        <v>356</v>
      </c>
    </row>
    <row r="97" spans="1:3" ht="14.25">
      <c r="A97" s="1006"/>
      <c r="B97" s="1006"/>
      <c r="C97" s="498" t="s">
        <v>357</v>
      </c>
    </row>
    <row r="98" spans="1:3" ht="14.25">
      <c r="A98" s="1006"/>
      <c r="B98" s="1006"/>
      <c r="C98" s="498" t="s">
        <v>358</v>
      </c>
    </row>
    <row r="99" spans="1:3" ht="14.25">
      <c r="A99" s="1006"/>
      <c r="B99" s="1006"/>
      <c r="C99" s="498" t="s">
        <v>359</v>
      </c>
    </row>
    <row r="100" spans="1:3" ht="14.25">
      <c r="A100" s="1006"/>
      <c r="B100" s="1006"/>
      <c r="C100" s="498" t="s">
        <v>360</v>
      </c>
    </row>
    <row r="101" spans="1:3" ht="14.25">
      <c r="A101" s="1006"/>
      <c r="B101" s="1006"/>
      <c r="C101" s="498" t="s">
        <v>361</v>
      </c>
    </row>
    <row r="102" spans="1:3" ht="14.25">
      <c r="A102" s="1006"/>
      <c r="B102" s="1006"/>
      <c r="C102" s="498" t="s">
        <v>362</v>
      </c>
    </row>
    <row r="103" spans="1:3" ht="14.25">
      <c r="A103" s="1006"/>
      <c r="B103" s="1006"/>
      <c r="C103" s="498" t="s">
        <v>363</v>
      </c>
    </row>
    <row r="104" spans="1:3" ht="14.25">
      <c r="A104" s="1006"/>
      <c r="B104" s="1006"/>
      <c r="C104" s="498" t="s">
        <v>364</v>
      </c>
    </row>
    <row r="105" spans="1:3" ht="14.25">
      <c r="A105" s="1006"/>
      <c r="B105" s="1006"/>
      <c r="C105" s="498" t="s">
        <v>365</v>
      </c>
    </row>
    <row r="106" spans="1:3" ht="14.25">
      <c r="A106" s="1006"/>
      <c r="B106" s="1006"/>
      <c r="C106" s="498" t="s">
        <v>366</v>
      </c>
    </row>
    <row r="107" spans="1:3" ht="14.25">
      <c r="A107" s="1006"/>
      <c r="B107" s="1006"/>
      <c r="C107" s="498" t="s">
        <v>367</v>
      </c>
    </row>
    <row r="108" spans="1:3" ht="14.25">
      <c r="A108" s="1006"/>
      <c r="B108" s="1006"/>
      <c r="C108" s="498" t="s">
        <v>368</v>
      </c>
    </row>
    <row r="109" spans="1:3" ht="14.25">
      <c r="A109" s="1006"/>
      <c r="B109" s="1006"/>
      <c r="C109" s="498" t="s">
        <v>369</v>
      </c>
    </row>
    <row r="110" spans="1:3" ht="14.25">
      <c r="A110" s="1006"/>
      <c r="B110" s="1006"/>
      <c r="C110" s="498" t="s">
        <v>370</v>
      </c>
    </row>
    <row r="111" spans="1:3" ht="14.25">
      <c r="A111" s="1006"/>
      <c r="B111" s="1006"/>
      <c r="C111" s="498" t="s">
        <v>371</v>
      </c>
    </row>
    <row r="112" spans="1:3" ht="14.25">
      <c r="A112" s="1006"/>
      <c r="B112" s="1006"/>
      <c r="C112" s="498" t="s">
        <v>372</v>
      </c>
    </row>
    <row r="113" spans="1:3" ht="14.25">
      <c r="A113" s="1006"/>
      <c r="B113" s="1006"/>
      <c r="C113" s="498" t="s">
        <v>373</v>
      </c>
    </row>
    <row r="114" spans="1:3" ht="14.25">
      <c r="A114" s="1006"/>
      <c r="B114" s="1006"/>
      <c r="C114" s="498" t="s">
        <v>374</v>
      </c>
    </row>
    <row r="115" spans="1:3" ht="14.25">
      <c r="A115" s="1006"/>
      <c r="B115" s="1006"/>
      <c r="C115" s="497" t="s">
        <v>375</v>
      </c>
    </row>
    <row r="116" spans="1:3" ht="18.75" customHeight="1">
      <c r="A116" s="1006"/>
      <c r="B116" s="1006"/>
      <c r="C116" s="293" t="s">
        <v>5</v>
      </c>
    </row>
    <row r="117" spans="1:3" ht="97.5" customHeight="1">
      <c r="A117" s="293"/>
      <c r="B117" s="293"/>
      <c r="C117" s="293"/>
    </row>
    <row r="118" spans="1:3" ht="42.75">
      <c r="A118" s="293" t="s">
        <v>591</v>
      </c>
      <c r="B118" s="293" t="s">
        <v>4107</v>
      </c>
      <c r="C118" s="293" t="s">
        <v>4628</v>
      </c>
    </row>
    <row r="119" spans="1:3" ht="76.5" customHeight="1">
      <c r="A119" s="293" t="s">
        <v>594</v>
      </c>
      <c r="B119" s="293" t="s">
        <v>4108</v>
      </c>
      <c r="C119" s="293" t="s">
        <v>376</v>
      </c>
    </row>
    <row r="120" spans="1:3" ht="107.25" customHeight="1">
      <c r="A120" s="293" t="s">
        <v>596</v>
      </c>
      <c r="B120" s="293" t="s">
        <v>4109</v>
      </c>
      <c r="C120" s="293" t="s">
        <v>2292</v>
      </c>
    </row>
    <row r="121" spans="1:3" ht="107.25" customHeight="1">
      <c r="A121" s="293"/>
      <c r="B121" s="492" t="s">
        <v>1802</v>
      </c>
      <c r="C121" s="492" t="s">
        <v>4126</v>
      </c>
    </row>
    <row r="122" spans="1:3" s="34" customFormat="1" ht="14.25">
      <c r="A122" s="86"/>
      <c r="B122" s="1062" t="s">
        <v>3352</v>
      </c>
      <c r="C122" s="1062"/>
    </row>
    <row r="123" spans="1:3" ht="27" customHeight="1">
      <c r="A123" s="982"/>
      <c r="B123" s="1003"/>
      <c r="C123" s="1003" t="s">
        <v>4127</v>
      </c>
    </row>
    <row r="124" spans="1:3" ht="14.25" hidden="1">
      <c r="A124" s="983"/>
      <c r="B124" s="1004"/>
      <c r="C124" s="1004"/>
    </row>
    <row r="125" spans="1:3" ht="14.25" hidden="1">
      <c r="A125" s="983"/>
      <c r="B125" s="1004"/>
      <c r="C125" s="1004"/>
    </row>
    <row r="126" spans="1:3" ht="17.25" customHeight="1" hidden="1">
      <c r="A126" s="983"/>
      <c r="B126" s="1004"/>
      <c r="C126" s="1004"/>
    </row>
    <row r="127" spans="1:3" ht="14.25">
      <c r="A127" s="983"/>
      <c r="B127" s="1004"/>
      <c r="C127" s="494" t="s">
        <v>3560</v>
      </c>
    </row>
    <row r="128" spans="1:3" ht="14.25">
      <c r="A128" s="983"/>
      <c r="B128" s="1004"/>
      <c r="C128" s="494" t="s">
        <v>3561</v>
      </c>
    </row>
    <row r="129" spans="1:3" ht="14.25">
      <c r="A129" s="983"/>
      <c r="B129" s="1004"/>
      <c r="C129" s="494" t="s">
        <v>4112</v>
      </c>
    </row>
    <row r="130" spans="1:3" ht="14.25">
      <c r="A130" s="983"/>
      <c r="B130" s="1004"/>
      <c r="C130" s="494" t="s">
        <v>4113</v>
      </c>
    </row>
    <row r="131" spans="1:3" ht="14.25">
      <c r="A131" s="983"/>
      <c r="B131" s="1004"/>
      <c r="C131" s="494" t="s">
        <v>4114</v>
      </c>
    </row>
    <row r="132" spans="1:3" ht="14.25">
      <c r="A132" s="983"/>
      <c r="B132" s="1004"/>
      <c r="C132" s="494" t="s">
        <v>4123</v>
      </c>
    </row>
    <row r="133" spans="1:3" ht="14.25">
      <c r="A133" s="983"/>
      <c r="B133" s="1004"/>
      <c r="C133" s="494" t="s">
        <v>3563</v>
      </c>
    </row>
    <row r="134" spans="1:3" ht="15" customHeight="1">
      <c r="A134" s="983"/>
      <c r="B134" s="1004"/>
      <c r="C134" s="494" t="s">
        <v>4115</v>
      </c>
    </row>
    <row r="135" spans="1:3" ht="14.25">
      <c r="A135" s="983"/>
      <c r="B135" s="1004"/>
      <c r="C135" s="494" t="s">
        <v>3565</v>
      </c>
    </row>
    <row r="136" spans="1:3" ht="14.25">
      <c r="A136" s="983"/>
      <c r="B136" s="1004"/>
      <c r="C136" s="494" t="s">
        <v>4116</v>
      </c>
    </row>
    <row r="137" spans="1:3" ht="14.25">
      <c r="A137" s="983"/>
      <c r="B137" s="1004"/>
      <c r="C137" s="494" t="s">
        <v>4117</v>
      </c>
    </row>
    <row r="138" spans="1:3" ht="14.25">
      <c r="A138" s="983"/>
      <c r="B138" s="1004"/>
      <c r="C138" s="494" t="s">
        <v>4118</v>
      </c>
    </row>
    <row r="139" spans="1:3" ht="14.25">
      <c r="A139" s="983"/>
      <c r="B139" s="1004"/>
      <c r="C139" s="494" t="s">
        <v>4119</v>
      </c>
    </row>
    <row r="140" spans="1:3" ht="14.25">
      <c r="A140" s="983"/>
      <c r="B140" s="1004"/>
      <c r="C140" s="494" t="s">
        <v>4120</v>
      </c>
    </row>
    <row r="141" spans="1:3" ht="14.25">
      <c r="A141" s="983"/>
      <c r="B141" s="1004"/>
      <c r="C141" s="494" t="s">
        <v>4121</v>
      </c>
    </row>
    <row r="142" spans="1:3" ht="14.25">
      <c r="A142" s="983"/>
      <c r="B142" s="1004"/>
      <c r="C142" s="494" t="s">
        <v>4122</v>
      </c>
    </row>
    <row r="143" spans="1:3" ht="14.25">
      <c r="A143" s="983"/>
      <c r="B143" s="1004"/>
      <c r="C143" s="494" t="s">
        <v>4124</v>
      </c>
    </row>
    <row r="144" spans="1:3" ht="14.25">
      <c r="A144" s="983"/>
      <c r="B144" s="1004"/>
      <c r="C144" s="494" t="s">
        <v>323</v>
      </c>
    </row>
    <row r="145" spans="1:3" ht="14.25">
      <c r="A145" s="983"/>
      <c r="B145" s="1004"/>
      <c r="C145" s="494" t="s">
        <v>324</v>
      </c>
    </row>
    <row r="146" spans="1:3" ht="21" customHeight="1">
      <c r="A146" s="983"/>
      <c r="B146" s="1004"/>
      <c r="C146" s="495" t="s">
        <v>3575</v>
      </c>
    </row>
    <row r="147" spans="1:3" ht="21" customHeight="1">
      <c r="A147" s="983"/>
      <c r="B147" s="1004"/>
      <c r="C147" s="418" t="s">
        <v>4128</v>
      </c>
    </row>
    <row r="148" spans="1:3" ht="90.75" customHeight="1">
      <c r="A148" s="984"/>
      <c r="B148" s="1005"/>
      <c r="C148" s="418" t="s">
        <v>4129</v>
      </c>
    </row>
    <row r="149" spans="1:3" ht="14.25">
      <c r="A149" s="86"/>
      <c r="B149" s="1062" t="s">
        <v>4130</v>
      </c>
      <c r="C149" s="1062"/>
    </row>
    <row r="150" spans="1:3" ht="14.25">
      <c r="A150" s="999"/>
      <c r="B150" s="1006"/>
      <c r="C150" s="416" t="s">
        <v>4621</v>
      </c>
    </row>
    <row r="151" spans="1:3" ht="15" customHeight="1">
      <c r="A151" s="999"/>
      <c r="B151" s="1006"/>
      <c r="C151" s="491" t="s">
        <v>4617</v>
      </c>
    </row>
    <row r="152" spans="1:3" ht="28.5">
      <c r="A152" s="999"/>
      <c r="B152" s="1006"/>
      <c r="C152" s="491" t="s">
        <v>4111</v>
      </c>
    </row>
    <row r="153" spans="1:3" ht="16.5" customHeight="1">
      <c r="A153" s="999"/>
      <c r="B153" s="1006"/>
      <c r="C153" s="491" t="s">
        <v>4132</v>
      </c>
    </row>
    <row r="154" spans="1:3" ht="18" customHeight="1">
      <c r="A154" s="999"/>
      <c r="B154" s="1006"/>
      <c r="C154" s="494" t="s">
        <v>4133</v>
      </c>
    </row>
    <row r="155" spans="1:3" ht="19.5" customHeight="1">
      <c r="A155" s="999"/>
      <c r="B155" s="1006"/>
      <c r="C155" s="494" t="s">
        <v>3560</v>
      </c>
    </row>
    <row r="156" spans="1:3" ht="14.25">
      <c r="A156" s="999"/>
      <c r="B156" s="1006"/>
      <c r="C156" s="494" t="s">
        <v>3561</v>
      </c>
    </row>
    <row r="157" spans="1:3" ht="14.25">
      <c r="A157" s="999"/>
      <c r="B157" s="1006"/>
      <c r="C157" s="494" t="s">
        <v>4112</v>
      </c>
    </row>
    <row r="158" spans="1:3" ht="14.25">
      <c r="A158" s="999"/>
      <c r="B158" s="1006"/>
      <c r="C158" s="494" t="s">
        <v>4123</v>
      </c>
    </row>
    <row r="159" spans="1:3" ht="18.75" customHeight="1">
      <c r="A159" s="999"/>
      <c r="B159" s="1006"/>
      <c r="C159" s="494" t="s">
        <v>3563</v>
      </c>
    </row>
    <row r="160" spans="1:3" ht="35.25" customHeight="1">
      <c r="A160" s="999"/>
      <c r="B160" s="1006"/>
      <c r="C160" s="494" t="s">
        <v>4115</v>
      </c>
    </row>
    <row r="161" spans="1:3" ht="14.25">
      <c r="A161" s="999"/>
      <c r="B161" s="1006"/>
      <c r="C161" s="494" t="s">
        <v>3565</v>
      </c>
    </row>
    <row r="162" spans="1:3" ht="14.25">
      <c r="A162" s="999"/>
      <c r="B162" s="1006"/>
      <c r="C162" s="494" t="s">
        <v>4117</v>
      </c>
    </row>
    <row r="163" spans="1:3" ht="14.25">
      <c r="A163" s="999"/>
      <c r="B163" s="1006"/>
      <c r="C163" s="494" t="s">
        <v>4118</v>
      </c>
    </row>
    <row r="164" spans="1:3" ht="14.25">
      <c r="A164" s="999"/>
      <c r="B164" s="1006"/>
      <c r="C164" s="494" t="s">
        <v>3571</v>
      </c>
    </row>
    <row r="165" spans="1:3" ht="14.25">
      <c r="A165" s="999"/>
      <c r="B165" s="1006"/>
      <c r="C165" s="494" t="s">
        <v>4121</v>
      </c>
    </row>
    <row r="166" spans="1:3" ht="14.25">
      <c r="A166" s="999"/>
      <c r="B166" s="1006"/>
      <c r="C166" s="494" t="s">
        <v>4122</v>
      </c>
    </row>
    <row r="167" spans="1:3" ht="14.25">
      <c r="A167" s="999"/>
      <c r="B167" s="1006"/>
      <c r="C167" s="494" t="s">
        <v>4124</v>
      </c>
    </row>
    <row r="168" spans="1:3" ht="14.25">
      <c r="A168" s="999"/>
      <c r="B168" s="1006"/>
      <c r="C168" s="495" t="s">
        <v>3574</v>
      </c>
    </row>
    <row r="169" spans="1:3" ht="30" customHeight="1">
      <c r="A169" s="982" t="s">
        <v>81</v>
      </c>
      <c r="B169" s="1003" t="s">
        <v>4085</v>
      </c>
      <c r="C169" s="416" t="s">
        <v>4134</v>
      </c>
    </row>
    <row r="170" spans="1:3" ht="73.5" customHeight="1">
      <c r="A170" s="983"/>
      <c r="B170" s="1004"/>
      <c r="C170" s="494" t="s">
        <v>4619</v>
      </c>
    </row>
    <row r="171" spans="1:3" ht="75.75" customHeight="1">
      <c r="A171" s="983"/>
      <c r="B171" s="1004"/>
      <c r="C171" s="494" t="s">
        <v>4135</v>
      </c>
    </row>
    <row r="172" spans="1:3" ht="71.25">
      <c r="A172" s="983"/>
      <c r="B172" s="1004"/>
      <c r="C172" s="494" t="s">
        <v>4629</v>
      </c>
    </row>
    <row r="173" spans="1:3" ht="64.5" customHeight="1">
      <c r="A173" s="984"/>
      <c r="B173" s="1005"/>
      <c r="C173" s="495"/>
    </row>
    <row r="174" spans="1:3" ht="14.25">
      <c r="A174" s="86"/>
      <c r="B174" s="1062" t="s">
        <v>3360</v>
      </c>
      <c r="C174" s="1062"/>
    </row>
    <row r="175" spans="1:3" ht="24.75" customHeight="1">
      <c r="A175" s="982"/>
      <c r="B175" s="1003"/>
      <c r="C175" s="416" t="s">
        <v>4131</v>
      </c>
    </row>
    <row r="176" spans="1:3" ht="36.75" customHeight="1">
      <c r="A176" s="983"/>
      <c r="B176" s="1004"/>
      <c r="C176" s="491" t="s">
        <v>4617</v>
      </c>
    </row>
    <row r="177" spans="1:3" ht="36" customHeight="1">
      <c r="A177" s="983"/>
      <c r="B177" s="1004"/>
      <c r="C177" s="491" t="s">
        <v>4111</v>
      </c>
    </row>
    <row r="178" spans="1:3" ht="39" customHeight="1">
      <c r="A178" s="983"/>
      <c r="B178" s="1004"/>
      <c r="C178" s="491" t="s">
        <v>4132</v>
      </c>
    </row>
    <row r="179" spans="1:3" ht="40.5" customHeight="1">
      <c r="A179" s="983"/>
      <c r="B179" s="1004"/>
      <c r="C179" s="494" t="s">
        <v>4136</v>
      </c>
    </row>
    <row r="180" spans="1:3" ht="14.25">
      <c r="A180" s="983"/>
      <c r="B180" s="1004"/>
      <c r="C180" s="494" t="s">
        <v>3560</v>
      </c>
    </row>
    <row r="181" spans="1:3" ht="14.25">
      <c r="A181" s="983"/>
      <c r="B181" s="1004"/>
      <c r="C181" s="494" t="s">
        <v>3561</v>
      </c>
    </row>
    <row r="182" spans="1:3" ht="14.25">
      <c r="A182" s="983"/>
      <c r="B182" s="1004"/>
      <c r="C182" s="494" t="s">
        <v>3563</v>
      </c>
    </row>
    <row r="183" spans="1:3" ht="28.5">
      <c r="A183" s="983"/>
      <c r="B183" s="1004"/>
      <c r="C183" s="494" t="s">
        <v>4115</v>
      </c>
    </row>
    <row r="184" spans="1:3" ht="14.25">
      <c r="A184" s="983"/>
      <c r="B184" s="1004"/>
      <c r="C184" s="494" t="s">
        <v>3565</v>
      </c>
    </row>
    <row r="185" spans="1:3" ht="14.25">
      <c r="A185" s="983"/>
      <c r="B185" s="1004"/>
      <c r="C185" s="494" t="s">
        <v>4118</v>
      </c>
    </row>
    <row r="186" spans="1:3" ht="14.25">
      <c r="A186" s="983"/>
      <c r="B186" s="1004"/>
      <c r="C186" s="494" t="s">
        <v>3568</v>
      </c>
    </row>
    <row r="187" spans="1:3" ht="14.25">
      <c r="A187" s="983"/>
      <c r="B187" s="1004"/>
      <c r="C187" s="494" t="s">
        <v>3569</v>
      </c>
    </row>
    <row r="188" spans="1:3" ht="14.25">
      <c r="A188" s="984"/>
      <c r="B188" s="1005"/>
      <c r="C188" s="495" t="s">
        <v>3572</v>
      </c>
    </row>
    <row r="189" spans="1:3" ht="41.25" customHeight="1">
      <c r="A189" s="1018" t="s">
        <v>126</v>
      </c>
      <c r="B189" s="1003" t="s">
        <v>4085</v>
      </c>
      <c r="C189" s="416" t="s">
        <v>4137</v>
      </c>
    </row>
    <row r="190" spans="1:3" ht="66" customHeight="1">
      <c r="A190" s="1063"/>
      <c r="B190" s="1004"/>
      <c r="C190" s="494" t="s">
        <v>4620</v>
      </c>
    </row>
    <row r="191" spans="1:3" ht="64.5" customHeight="1">
      <c r="A191" s="1063"/>
      <c r="B191" s="1004"/>
      <c r="C191" s="494" t="s">
        <v>4138</v>
      </c>
    </row>
    <row r="192" spans="1:3" ht="78" customHeight="1">
      <c r="A192" s="1063"/>
      <c r="B192" s="1004"/>
      <c r="C192" s="494" t="s">
        <v>4139</v>
      </c>
    </row>
    <row r="193" spans="1:3" ht="63.75" customHeight="1">
      <c r="A193" s="1019"/>
      <c r="B193" s="1005"/>
      <c r="C193" s="495"/>
    </row>
    <row r="194" spans="1:3" ht="14.25">
      <c r="A194" s="86"/>
      <c r="B194" s="1062" t="s">
        <v>4502</v>
      </c>
      <c r="C194" s="1062"/>
    </row>
    <row r="195" spans="1:3" ht="28.5">
      <c r="A195" s="1018" t="s">
        <v>912</v>
      </c>
      <c r="B195" s="1020" t="s">
        <v>3367</v>
      </c>
      <c r="C195" s="496" t="s">
        <v>4630</v>
      </c>
    </row>
    <row r="196" spans="1:3" ht="40.5" customHeight="1">
      <c r="A196" s="1063"/>
      <c r="B196" s="1064"/>
      <c r="C196" s="498" t="s">
        <v>4631</v>
      </c>
    </row>
    <row r="197" spans="1:3" ht="48" customHeight="1">
      <c r="A197" s="1019"/>
      <c r="B197" s="1021"/>
      <c r="C197" s="497" t="s">
        <v>4632</v>
      </c>
    </row>
    <row r="198" spans="1:3" ht="14.25">
      <c r="A198" s="1018" t="s">
        <v>913</v>
      </c>
      <c r="B198" s="1020" t="s">
        <v>3346</v>
      </c>
      <c r="C198" s="416"/>
    </row>
    <row r="199" spans="1:3" ht="14.25">
      <c r="A199" s="1019"/>
      <c r="B199" s="1021"/>
      <c r="C199" s="497"/>
    </row>
    <row r="200" spans="1:3" ht="29.25" customHeight="1">
      <c r="A200" s="86"/>
      <c r="B200" s="1062" t="s">
        <v>4179</v>
      </c>
      <c r="C200" s="1062"/>
    </row>
    <row r="201" spans="1:3" ht="63.75" customHeight="1">
      <c r="A201" s="1018" t="s">
        <v>920</v>
      </c>
      <c r="B201" s="1020" t="s">
        <v>3374</v>
      </c>
      <c r="C201" s="496" t="s">
        <v>4657</v>
      </c>
    </row>
    <row r="202" spans="1:3" ht="17.25" customHeight="1">
      <c r="A202" s="1019"/>
      <c r="B202" s="1021"/>
      <c r="C202" s="497" t="s">
        <v>4658</v>
      </c>
    </row>
    <row r="203" spans="1:3" ht="42.75">
      <c r="A203" s="188" t="s">
        <v>923</v>
      </c>
      <c r="B203" s="293" t="s">
        <v>4659</v>
      </c>
      <c r="C203" s="293" t="s">
        <v>2305</v>
      </c>
    </row>
    <row r="204" spans="1:3" ht="14.25">
      <c r="A204" s="27"/>
      <c r="B204" s="1062" t="s">
        <v>3385</v>
      </c>
      <c r="C204" s="1062"/>
    </row>
    <row r="205" spans="1:3" ht="75" customHeight="1">
      <c r="A205" s="188" t="s">
        <v>924</v>
      </c>
      <c r="B205" s="293" t="s">
        <v>4661</v>
      </c>
      <c r="C205" s="293" t="s">
        <v>4663</v>
      </c>
    </row>
    <row r="206" spans="1:3" ht="84" customHeight="1">
      <c r="A206" s="188" t="s">
        <v>925</v>
      </c>
      <c r="B206" s="293" t="s">
        <v>3376</v>
      </c>
      <c r="C206" s="293" t="s">
        <v>4662</v>
      </c>
    </row>
    <row r="207" spans="1:3" ht="51" customHeight="1">
      <c r="A207" s="188" t="s">
        <v>929</v>
      </c>
      <c r="B207" s="293" t="s">
        <v>4659</v>
      </c>
      <c r="C207" s="293" t="s">
        <v>2306</v>
      </c>
    </row>
    <row r="208" spans="1:3" ht="41.25" customHeight="1">
      <c r="A208" s="86"/>
      <c r="B208" s="1062" t="s">
        <v>4660</v>
      </c>
      <c r="C208" s="1062"/>
    </row>
    <row r="209" spans="1:3" ht="59.25" customHeight="1">
      <c r="A209" s="1018" t="s">
        <v>930</v>
      </c>
      <c r="B209" s="1020" t="s">
        <v>1802</v>
      </c>
      <c r="C209" s="496" t="s">
        <v>4621</v>
      </c>
    </row>
    <row r="210" spans="1:3" ht="33" customHeight="1">
      <c r="A210" s="1063"/>
      <c r="B210" s="1064"/>
      <c r="C210" s="498"/>
    </row>
    <row r="211" spans="1:3" ht="33.75" customHeight="1">
      <c r="A211" s="1063"/>
      <c r="B211" s="1064"/>
      <c r="C211" s="498" t="s">
        <v>4140</v>
      </c>
    </row>
    <row r="212" spans="1:3" ht="45.75" customHeight="1">
      <c r="A212" s="1063"/>
      <c r="B212" s="1064"/>
      <c r="C212" s="498" t="s">
        <v>4141</v>
      </c>
    </row>
    <row r="213" spans="1:3" ht="66" customHeight="1">
      <c r="A213" s="1019"/>
      <c r="B213" s="1021"/>
      <c r="C213" s="508"/>
    </row>
    <row r="214" spans="1:3" ht="50.25" customHeight="1">
      <c r="A214" s="86"/>
      <c r="B214" s="1062" t="s">
        <v>4142</v>
      </c>
      <c r="C214" s="1062"/>
    </row>
    <row r="215" spans="1:3" ht="51" customHeight="1">
      <c r="A215" s="1018" t="s">
        <v>158</v>
      </c>
      <c r="B215" s="1020" t="s">
        <v>1802</v>
      </c>
      <c r="C215" s="496" t="s">
        <v>4621</v>
      </c>
    </row>
    <row r="216" spans="1:3" ht="63.75" customHeight="1">
      <c r="A216" s="1063"/>
      <c r="B216" s="1064"/>
      <c r="C216" s="498"/>
    </row>
    <row r="217" spans="1:3" ht="49.5" customHeight="1">
      <c r="A217" s="1063"/>
      <c r="B217" s="1064"/>
      <c r="C217" s="498" t="s">
        <v>4140</v>
      </c>
    </row>
    <row r="218" spans="1:3" ht="40.5" customHeight="1">
      <c r="A218" s="1063"/>
      <c r="B218" s="1064"/>
      <c r="C218" s="498" t="s">
        <v>4141</v>
      </c>
    </row>
    <row r="219" spans="1:3" ht="50.25" customHeight="1">
      <c r="A219" s="1063"/>
      <c r="B219" s="1064"/>
      <c r="C219" s="497" t="s">
        <v>4143</v>
      </c>
    </row>
    <row r="220" spans="1:3" ht="33.75" customHeight="1">
      <c r="A220" s="1063"/>
      <c r="B220" s="1064"/>
      <c r="C220" s="498"/>
    </row>
    <row r="221" spans="1:3" ht="50.25" customHeight="1">
      <c r="A221" s="1019"/>
      <c r="B221" s="1021"/>
      <c r="C221" s="497"/>
    </row>
    <row r="222" spans="1:3" ht="48.75" customHeight="1">
      <c r="A222" s="86"/>
      <c r="B222" s="1062" t="s">
        <v>3478</v>
      </c>
      <c r="C222" s="1062"/>
    </row>
    <row r="223" spans="1:3" ht="47.25" customHeight="1">
      <c r="A223" s="1018" t="s">
        <v>1610</v>
      </c>
      <c r="B223" s="1020" t="s">
        <v>3479</v>
      </c>
      <c r="C223" s="496" t="s">
        <v>4144</v>
      </c>
    </row>
    <row r="224" spans="1:3" ht="55.5" customHeight="1">
      <c r="A224" s="1063"/>
      <c r="B224" s="1064"/>
      <c r="C224" s="498" t="s">
        <v>4634</v>
      </c>
    </row>
    <row r="225" spans="1:3" ht="75.75" customHeight="1">
      <c r="A225" s="1063"/>
      <c r="B225" s="1064"/>
      <c r="C225" s="509" t="s">
        <v>4633</v>
      </c>
    </row>
    <row r="226" spans="1:3" ht="49.5" customHeight="1">
      <c r="A226" s="1019"/>
      <c r="B226" s="1021"/>
      <c r="C226" s="542" t="s">
        <v>4145</v>
      </c>
    </row>
    <row r="227" spans="1:3" ht="66.75" customHeight="1">
      <c r="A227" s="86"/>
      <c r="B227" s="1062" t="s">
        <v>3481</v>
      </c>
      <c r="C227" s="1062"/>
    </row>
    <row r="228" spans="1:3" ht="65.25" customHeight="1">
      <c r="A228" s="1018" t="s">
        <v>159</v>
      </c>
      <c r="B228" s="1020" t="s">
        <v>4149</v>
      </c>
      <c r="C228" s="496" t="s">
        <v>4147</v>
      </c>
    </row>
    <row r="229" spans="1:3" ht="78.75" customHeight="1">
      <c r="A229" s="1063"/>
      <c r="B229" s="1064"/>
      <c r="C229" s="916" t="s">
        <v>4635</v>
      </c>
    </row>
    <row r="230" spans="1:3" ht="77.25" customHeight="1">
      <c r="A230" s="1063"/>
      <c r="B230" s="1064"/>
      <c r="C230" s="916" t="s">
        <v>4636</v>
      </c>
    </row>
    <row r="231" spans="1:3" ht="63.75" customHeight="1">
      <c r="A231" s="1063"/>
      <c r="B231" s="1064"/>
      <c r="C231" s="916" t="s">
        <v>4637</v>
      </c>
    </row>
    <row r="232" spans="1:3" ht="76.5" customHeight="1">
      <c r="A232" s="1063"/>
      <c r="B232" s="1064"/>
      <c r="C232" s="916" t="s">
        <v>4638</v>
      </c>
    </row>
    <row r="233" spans="1:3" ht="62.25" customHeight="1">
      <c r="A233" s="1063"/>
      <c r="B233" s="1064"/>
      <c r="C233" s="916" t="s">
        <v>3482</v>
      </c>
    </row>
    <row r="234" spans="1:3" ht="92.25" customHeight="1">
      <c r="A234" s="1019"/>
      <c r="B234" s="1021"/>
      <c r="C234" s="497" t="s">
        <v>4148</v>
      </c>
    </row>
    <row r="235" spans="1:3" ht="75.75" customHeight="1">
      <c r="A235" s="188" t="s">
        <v>160</v>
      </c>
      <c r="B235" s="293" t="s">
        <v>4534</v>
      </c>
      <c r="C235" s="293" t="s">
        <v>4639</v>
      </c>
    </row>
    <row r="236" spans="1:3" ht="37.5" customHeight="1">
      <c r="A236" s="188" t="s">
        <v>161</v>
      </c>
      <c r="B236" s="293" t="s">
        <v>4146</v>
      </c>
      <c r="C236" s="293" t="s">
        <v>4640</v>
      </c>
    </row>
    <row r="237" spans="1:3" ht="14.25">
      <c r="A237" s="86"/>
      <c r="B237" s="1062" t="s">
        <v>4641</v>
      </c>
      <c r="C237" s="1062"/>
    </row>
    <row r="238" spans="1:3" ht="87" customHeight="1">
      <c r="A238" s="188" t="s">
        <v>40</v>
      </c>
      <c r="B238" s="293" t="s">
        <v>3489</v>
      </c>
      <c r="C238" s="293" t="s">
        <v>4642</v>
      </c>
    </row>
    <row r="239" spans="1:3" ht="14.25">
      <c r="A239" s="188" t="s">
        <v>217</v>
      </c>
      <c r="B239" s="293"/>
      <c r="C239" s="293"/>
    </row>
    <row r="240" spans="1:3" ht="81" customHeight="1">
      <c r="A240" s="188" t="s">
        <v>41</v>
      </c>
      <c r="B240" s="293" t="s">
        <v>4644</v>
      </c>
      <c r="C240" s="293" t="s">
        <v>4643</v>
      </c>
    </row>
    <row r="241" spans="1:3" ht="96" customHeight="1">
      <c r="A241" s="188" t="s">
        <v>218</v>
      </c>
      <c r="B241" s="293" t="s">
        <v>4645</v>
      </c>
      <c r="C241" s="293" t="s">
        <v>4646</v>
      </c>
    </row>
    <row r="242" spans="1:3" ht="81" customHeight="1">
      <c r="A242" s="188" t="s">
        <v>42</v>
      </c>
      <c r="B242" s="293" t="s">
        <v>3495</v>
      </c>
      <c r="C242" s="293" t="s">
        <v>4150</v>
      </c>
    </row>
    <row r="243" spans="1:3" ht="14.25">
      <c r="A243" s="86"/>
      <c r="B243" s="1062" t="s">
        <v>4157</v>
      </c>
      <c r="C243" s="1062"/>
    </row>
    <row r="244" spans="1:3" ht="28.5">
      <c r="A244" s="1018" t="s">
        <v>43</v>
      </c>
      <c r="B244" s="1020" t="s">
        <v>3499</v>
      </c>
      <c r="C244" s="496" t="s">
        <v>4151</v>
      </c>
    </row>
    <row r="245" spans="1:3" ht="57">
      <c r="A245" s="1063"/>
      <c r="B245" s="1064"/>
      <c r="C245" s="491" t="s">
        <v>4152</v>
      </c>
    </row>
    <row r="246" spans="1:3" ht="42.75">
      <c r="A246" s="1063"/>
      <c r="B246" s="1064"/>
      <c r="C246" s="491" t="s">
        <v>4153</v>
      </c>
    </row>
    <row r="247" spans="1:3" ht="42.75">
      <c r="A247" s="1063"/>
      <c r="B247" s="1064"/>
      <c r="C247" s="491" t="s">
        <v>4154</v>
      </c>
    </row>
    <row r="248" spans="1:3" ht="28.5">
      <c r="A248" s="1063"/>
      <c r="B248" s="1064"/>
      <c r="C248" s="491" t="s">
        <v>4155</v>
      </c>
    </row>
    <row r="249" spans="1:3" ht="28.5">
      <c r="A249" s="1063"/>
      <c r="B249" s="1064"/>
      <c r="C249" s="491" t="s">
        <v>4647</v>
      </c>
    </row>
    <row r="250" spans="1:3" ht="14.25">
      <c r="A250" s="1063"/>
      <c r="B250" s="1064"/>
      <c r="C250" s="498"/>
    </row>
    <row r="251" spans="1:3" ht="14.25">
      <c r="A251" s="1019"/>
      <c r="B251" s="1021"/>
      <c r="C251" s="497" t="s">
        <v>4156</v>
      </c>
    </row>
    <row r="252" spans="1:3" ht="14.25">
      <c r="A252" s="86"/>
      <c r="B252" s="1062" t="s">
        <v>4159</v>
      </c>
      <c r="C252" s="1062"/>
    </row>
    <row r="253" spans="1:3" ht="30" customHeight="1">
      <c r="A253" s="189" t="s">
        <v>44</v>
      </c>
      <c r="B253" s="1020" t="s">
        <v>4648</v>
      </c>
      <c r="C253" s="496" t="s">
        <v>4158</v>
      </c>
    </row>
    <row r="254" spans="1:3" ht="14.25">
      <c r="A254" s="191"/>
      <c r="B254" s="1064"/>
      <c r="C254" s="498" t="s">
        <v>3560</v>
      </c>
    </row>
    <row r="255" spans="1:3" ht="14.25">
      <c r="A255" s="191"/>
      <c r="B255" s="1064"/>
      <c r="C255" s="498" t="s">
        <v>3561</v>
      </c>
    </row>
    <row r="256" spans="1:3" ht="14.25">
      <c r="A256" s="191"/>
      <c r="B256" s="1064"/>
      <c r="C256" s="498" t="s">
        <v>4112</v>
      </c>
    </row>
    <row r="257" spans="1:3" ht="14.25">
      <c r="A257" s="191"/>
      <c r="B257" s="1064"/>
      <c r="C257" s="498" t="s">
        <v>4113</v>
      </c>
    </row>
    <row r="258" spans="1:3" ht="14.25">
      <c r="A258" s="191"/>
      <c r="B258" s="1064"/>
      <c r="C258" s="498" t="s">
        <v>4114</v>
      </c>
    </row>
    <row r="259" spans="1:3" ht="14.25">
      <c r="A259" s="191"/>
      <c r="B259" s="1064"/>
      <c r="C259" s="498" t="s">
        <v>4123</v>
      </c>
    </row>
    <row r="260" spans="1:3" ht="15.75" customHeight="1">
      <c r="A260" s="191"/>
      <c r="B260" s="1064"/>
      <c r="C260" s="498" t="s">
        <v>3564</v>
      </c>
    </row>
    <row r="261" spans="1:3" ht="19.5" customHeight="1">
      <c r="A261" s="191"/>
      <c r="B261" s="1064"/>
      <c r="C261" s="498" t="s">
        <v>4160</v>
      </c>
    </row>
    <row r="262" spans="1:3" ht="17.25" customHeight="1">
      <c r="A262" s="191"/>
      <c r="B262" s="1064"/>
      <c r="C262" s="498" t="s">
        <v>4161</v>
      </c>
    </row>
    <row r="263" spans="1:3" ht="18.75" customHeight="1">
      <c r="A263" s="191"/>
      <c r="B263" s="1064"/>
      <c r="C263" s="498" t="s">
        <v>4162</v>
      </c>
    </row>
    <row r="264" spans="1:3" ht="17.25" customHeight="1">
      <c r="A264" s="191"/>
      <c r="B264" s="1064"/>
      <c r="C264" s="498" t="s">
        <v>4116</v>
      </c>
    </row>
    <row r="265" spans="1:3" ht="15" customHeight="1">
      <c r="A265" s="191"/>
      <c r="B265" s="1064"/>
      <c r="C265" s="498" t="s">
        <v>3565</v>
      </c>
    </row>
    <row r="266" spans="1:3" ht="15" customHeight="1">
      <c r="A266" s="191"/>
      <c r="B266" s="1064"/>
      <c r="C266" s="498" t="s">
        <v>4117</v>
      </c>
    </row>
    <row r="267" spans="1:3" ht="15" customHeight="1">
      <c r="A267" s="191"/>
      <c r="B267" s="1064"/>
      <c r="C267" s="498" t="s">
        <v>3566</v>
      </c>
    </row>
    <row r="268" spans="1:3" ht="15" customHeight="1">
      <c r="A268" s="191"/>
      <c r="B268" s="1064"/>
      <c r="C268" s="498" t="s">
        <v>3567</v>
      </c>
    </row>
    <row r="269" spans="1:3" ht="15" customHeight="1">
      <c r="A269" s="191"/>
      <c r="B269" s="1064"/>
      <c r="C269" s="498" t="s">
        <v>4163</v>
      </c>
    </row>
    <row r="270" spans="1:3" ht="15" customHeight="1">
      <c r="A270" s="191"/>
      <c r="B270" s="1064"/>
      <c r="C270" s="498" t="s">
        <v>4164</v>
      </c>
    </row>
    <row r="271" spans="1:3" ht="15" customHeight="1">
      <c r="A271" s="191"/>
      <c r="B271" s="1064"/>
      <c r="C271" s="498" t="s">
        <v>4165</v>
      </c>
    </row>
    <row r="272" spans="1:3" ht="15" customHeight="1">
      <c r="A272" s="191"/>
      <c r="B272" s="1064"/>
      <c r="C272" s="498" t="s">
        <v>3568</v>
      </c>
    </row>
    <row r="273" spans="1:3" ht="15" customHeight="1">
      <c r="A273" s="191"/>
      <c r="B273" s="1064"/>
      <c r="C273" s="498" t="s">
        <v>4119</v>
      </c>
    </row>
    <row r="274" spans="1:3" ht="15" customHeight="1">
      <c r="A274" s="191"/>
      <c r="B274" s="1064"/>
      <c r="C274" s="498" t="s">
        <v>3569</v>
      </c>
    </row>
    <row r="275" spans="1:4" ht="15" customHeight="1">
      <c r="A275" s="191"/>
      <c r="B275" s="1064"/>
      <c r="C275" s="498" t="s">
        <v>3570</v>
      </c>
      <c r="D275" s="34"/>
    </row>
    <row r="276" spans="1:3" ht="14.25">
      <c r="A276" s="191"/>
      <c r="B276" s="1064"/>
      <c r="C276" s="498" t="s">
        <v>3571</v>
      </c>
    </row>
    <row r="277" spans="1:3" ht="14.25">
      <c r="A277" s="191"/>
      <c r="B277" s="1064"/>
      <c r="C277" s="498" t="s">
        <v>4120</v>
      </c>
    </row>
    <row r="278" spans="1:3" ht="14.25">
      <c r="A278" s="191"/>
      <c r="B278" s="1064"/>
      <c r="C278" s="498" t="s">
        <v>4121</v>
      </c>
    </row>
    <row r="279" spans="1:3" ht="14.25">
      <c r="A279" s="191"/>
      <c r="B279" s="1064"/>
      <c r="C279" s="498" t="s">
        <v>4122</v>
      </c>
    </row>
    <row r="280" spans="1:3" ht="14.25">
      <c r="A280" s="191"/>
      <c r="B280" s="1064"/>
      <c r="C280" s="498" t="s">
        <v>4124</v>
      </c>
    </row>
    <row r="281" spans="1:3" ht="14.25">
      <c r="A281" s="191"/>
      <c r="B281" s="1064"/>
      <c r="C281" s="498" t="s">
        <v>4166</v>
      </c>
    </row>
    <row r="282" spans="1:3" ht="14.25">
      <c r="A282" s="191"/>
      <c r="B282" s="1064"/>
      <c r="C282" s="498" t="s">
        <v>3573</v>
      </c>
    </row>
    <row r="283" spans="1:3" ht="14.25">
      <c r="A283" s="191"/>
      <c r="B283" s="1064"/>
      <c r="C283" s="498" t="s">
        <v>4167</v>
      </c>
    </row>
    <row r="284" spans="1:3" ht="14.25">
      <c r="A284" s="191"/>
      <c r="B284" s="1064"/>
      <c r="C284" s="498" t="s">
        <v>3574</v>
      </c>
    </row>
    <row r="285" spans="1:3" ht="39.75" customHeight="1">
      <c r="A285" s="191"/>
      <c r="B285" s="1064"/>
      <c r="C285" s="510" t="s">
        <v>4168</v>
      </c>
    </row>
    <row r="286" spans="1:3" ht="29.25" customHeight="1">
      <c r="A286" s="191"/>
      <c r="B286" s="1064"/>
      <c r="C286" s="499" t="s">
        <v>4169</v>
      </c>
    </row>
    <row r="287" spans="1:3" ht="14.25">
      <c r="A287" s="191"/>
      <c r="B287" s="1064"/>
      <c r="C287" s="491" t="s">
        <v>4603</v>
      </c>
    </row>
    <row r="288" spans="1:3" ht="14.25" customHeight="1">
      <c r="A288" s="191"/>
      <c r="B288" s="1064"/>
      <c r="C288" s="491" t="s">
        <v>4601</v>
      </c>
    </row>
    <row r="289" spans="1:3" ht="14.25">
      <c r="A289" s="191"/>
      <c r="B289" s="1064"/>
      <c r="C289" s="491" t="s">
        <v>4602</v>
      </c>
    </row>
    <row r="290" spans="1:3" ht="14.25">
      <c r="A290" s="191"/>
      <c r="B290" s="1064"/>
      <c r="C290" s="491" t="s">
        <v>4604</v>
      </c>
    </row>
    <row r="291" spans="1:3" ht="14.25">
      <c r="A291" s="190"/>
      <c r="B291" s="1021"/>
      <c r="C291" s="497"/>
    </row>
    <row r="292" spans="1:3" ht="72.75" customHeight="1">
      <c r="A292" s="189" t="s">
        <v>4175</v>
      </c>
      <c r="B292" s="1020" t="s">
        <v>4174</v>
      </c>
      <c r="C292" s="496" t="s">
        <v>4649</v>
      </c>
    </row>
    <row r="293" spans="1:3" ht="74.25" customHeight="1">
      <c r="A293" s="191"/>
      <c r="B293" s="1064"/>
      <c r="C293" s="498" t="s">
        <v>4177</v>
      </c>
    </row>
    <row r="294" spans="1:3" ht="80.25" customHeight="1">
      <c r="A294" s="190"/>
      <c r="B294" s="1021"/>
      <c r="C294" s="497" t="s">
        <v>4178</v>
      </c>
    </row>
    <row r="295" spans="1:3" ht="29.25" customHeight="1">
      <c r="A295" s="86"/>
      <c r="B295" s="1062" t="s">
        <v>4650</v>
      </c>
      <c r="C295" s="1062"/>
    </row>
    <row r="296" spans="1:3" ht="42.75">
      <c r="A296" s="1018" t="s">
        <v>255</v>
      </c>
      <c r="B296" s="1020" t="s">
        <v>4609</v>
      </c>
      <c r="C296" s="496" t="s">
        <v>4608</v>
      </c>
    </row>
    <row r="297" spans="1:3" ht="62.25" customHeight="1">
      <c r="A297" s="1063"/>
      <c r="B297" s="1064"/>
      <c r="C297" s="498" t="s">
        <v>4180</v>
      </c>
    </row>
    <row r="298" spans="1:3" ht="30" customHeight="1">
      <c r="A298" s="1063"/>
      <c r="B298" s="1064"/>
      <c r="C298" s="498" t="s">
        <v>4181</v>
      </c>
    </row>
    <row r="299" spans="1:3" ht="28.5">
      <c r="A299" s="1063"/>
      <c r="B299" s="1064"/>
      <c r="C299" s="498" t="s">
        <v>4182</v>
      </c>
    </row>
    <row r="300" spans="1:3" ht="14.25">
      <c r="A300" s="1063"/>
      <c r="B300" s="1064"/>
      <c r="C300" s="498"/>
    </row>
    <row r="301" spans="1:3" ht="14.25">
      <c r="A301" s="1063"/>
      <c r="B301" s="1064"/>
      <c r="C301" s="498" t="s">
        <v>4183</v>
      </c>
    </row>
    <row r="302" spans="1:3" ht="14.25">
      <c r="A302" s="1063"/>
      <c r="B302" s="1064"/>
      <c r="C302" s="499" t="s">
        <v>4169</v>
      </c>
    </row>
    <row r="303" spans="1:3" ht="14.25">
      <c r="A303" s="1063"/>
      <c r="B303" s="1064"/>
      <c r="C303" s="491" t="s">
        <v>4170</v>
      </c>
    </row>
    <row r="304" spans="1:3" ht="14.25">
      <c r="A304" s="1063"/>
      <c r="B304" s="1064"/>
      <c r="C304" s="491" t="s">
        <v>4171</v>
      </c>
    </row>
    <row r="305" spans="1:3" ht="21.75" customHeight="1">
      <c r="A305" s="1063"/>
      <c r="B305" s="1064"/>
      <c r="C305" s="491" t="s">
        <v>4172</v>
      </c>
    </row>
    <row r="306" spans="1:3" ht="30" customHeight="1">
      <c r="A306" s="1063"/>
      <c r="B306" s="1064"/>
      <c r="C306" s="491" t="s">
        <v>4173</v>
      </c>
    </row>
    <row r="307" spans="1:3" ht="14.25">
      <c r="A307" s="1019"/>
      <c r="B307" s="1021"/>
      <c r="C307" s="497"/>
    </row>
    <row r="308" spans="1:3" ht="62.25" customHeight="1">
      <c r="A308" s="189" t="s">
        <v>47</v>
      </c>
      <c r="B308" s="1020" t="s">
        <v>4664</v>
      </c>
      <c r="C308" s="916" t="s">
        <v>4649</v>
      </c>
    </row>
    <row r="309" spans="1:3" ht="75" customHeight="1">
      <c r="A309" s="191"/>
      <c r="B309" s="1064"/>
      <c r="C309" s="498" t="s">
        <v>4177</v>
      </c>
    </row>
    <row r="310" spans="1:3" ht="48.75" customHeight="1">
      <c r="A310" s="191"/>
      <c r="B310" s="1064"/>
      <c r="C310" s="497" t="s">
        <v>4651</v>
      </c>
    </row>
    <row r="311" spans="1:3" ht="63" customHeight="1">
      <c r="A311" s="191"/>
      <c r="B311" s="1064"/>
      <c r="C311" s="498"/>
    </row>
    <row r="312" spans="1:3" ht="51" customHeight="1">
      <c r="A312" s="190"/>
      <c r="B312" s="1021"/>
      <c r="C312" s="497"/>
    </row>
    <row r="313" spans="1:3" ht="14.25">
      <c r="A313" s="86"/>
      <c r="B313" s="1062" t="s">
        <v>4184</v>
      </c>
      <c r="C313" s="1062"/>
    </row>
    <row r="314" spans="1:3" ht="57">
      <c r="A314" s="188" t="s">
        <v>276</v>
      </c>
      <c r="B314" s="293" t="s">
        <v>4187</v>
      </c>
      <c r="C314" s="293" t="s">
        <v>4185</v>
      </c>
    </row>
    <row r="315" spans="1:3" ht="57" customHeight="1">
      <c r="A315" s="1018" t="s">
        <v>50</v>
      </c>
      <c r="B315" s="1020" t="s">
        <v>4186</v>
      </c>
      <c r="C315" s="916" t="s">
        <v>4652</v>
      </c>
    </row>
    <row r="316" spans="1:3" ht="14.25">
      <c r="A316" s="1063"/>
      <c r="B316" s="1064"/>
      <c r="C316" s="498"/>
    </row>
    <row r="317" spans="1:3" ht="14.25">
      <c r="A317" s="1019"/>
      <c r="B317" s="1021"/>
      <c r="C317" s="497"/>
    </row>
    <row r="318" spans="1:3" ht="28.5">
      <c r="A318" s="1018" t="s">
        <v>268</v>
      </c>
      <c r="B318" s="1020" t="s">
        <v>4188</v>
      </c>
      <c r="C318" s="496" t="s">
        <v>4189</v>
      </c>
    </row>
    <row r="319" spans="1:3" ht="14.25">
      <c r="A319" s="1063"/>
      <c r="B319" s="1064"/>
      <c r="C319" s="491" t="s">
        <v>4190</v>
      </c>
    </row>
    <row r="320" spans="1:3" ht="42.75">
      <c r="A320" s="1063"/>
      <c r="B320" s="1064"/>
      <c r="C320" s="491" t="s">
        <v>4191</v>
      </c>
    </row>
    <row r="321" spans="1:3" ht="14.25">
      <c r="A321" s="1063"/>
      <c r="B321" s="1064"/>
      <c r="C321" s="498"/>
    </row>
    <row r="322" spans="1:3" ht="14.25">
      <c r="A322" s="1063"/>
      <c r="B322" s="1064"/>
      <c r="C322" s="498" t="s">
        <v>4192</v>
      </c>
    </row>
    <row r="323" spans="1:3" ht="14.25">
      <c r="A323" s="1063"/>
      <c r="B323" s="1064"/>
      <c r="C323" s="491" t="s">
        <v>4193</v>
      </c>
    </row>
    <row r="324" spans="1:3" ht="14.25">
      <c r="A324" s="1063"/>
      <c r="B324" s="1064"/>
      <c r="C324" s="491" t="s">
        <v>4194</v>
      </c>
    </row>
    <row r="325" spans="1:3" ht="14.25">
      <c r="A325" s="1019"/>
      <c r="B325" s="1021"/>
      <c r="C325" s="500" t="s">
        <v>4195</v>
      </c>
    </row>
    <row r="326" spans="1:3" ht="57">
      <c r="A326" s="188" t="s">
        <v>51</v>
      </c>
      <c r="B326" s="293" t="s">
        <v>4196</v>
      </c>
      <c r="C326" s="293" t="s">
        <v>4197</v>
      </c>
    </row>
    <row r="327" spans="1:3" ht="14.25">
      <c r="A327" s="21"/>
      <c r="B327" s="21"/>
      <c r="C327" s="21"/>
    </row>
    <row r="328" spans="1:3" ht="14.25">
      <c r="A328" s="27"/>
      <c r="B328" s="27"/>
      <c r="C328" s="27"/>
    </row>
    <row r="329" spans="1:3" ht="14.25">
      <c r="A329" s="27"/>
      <c r="B329" s="27"/>
      <c r="C329" s="27"/>
    </row>
    <row r="330" spans="1:3" ht="14.25">
      <c r="A330" s="27"/>
      <c r="B330" s="27"/>
      <c r="C330" s="27"/>
    </row>
    <row r="331" spans="1:3" ht="14.25">
      <c r="A331" s="27"/>
      <c r="B331" s="27"/>
      <c r="C331" s="27"/>
    </row>
    <row r="332" spans="1:3" ht="14.25">
      <c r="A332" s="27"/>
      <c r="B332" s="27"/>
      <c r="C332" s="27"/>
    </row>
    <row r="333" spans="1:3" ht="14.25">
      <c r="A333" s="27"/>
      <c r="B333" s="27"/>
      <c r="C333" s="27"/>
    </row>
    <row r="334" spans="1:3" ht="14.25">
      <c r="A334" s="27"/>
      <c r="B334" s="27"/>
      <c r="C334" s="27"/>
    </row>
    <row r="335" spans="1:3" ht="14.25">
      <c r="A335" s="27"/>
      <c r="B335" s="27"/>
      <c r="C335" s="27"/>
    </row>
    <row r="336" spans="1:3" ht="14.25">
      <c r="A336" s="27"/>
      <c r="B336" s="27"/>
      <c r="C336" s="27"/>
    </row>
    <row r="337" spans="1:3" ht="14.25">
      <c r="A337" s="27"/>
      <c r="B337" s="27"/>
      <c r="C337" s="27"/>
    </row>
    <row r="338" spans="1:3" ht="14.25">
      <c r="A338" s="27"/>
      <c r="B338" s="27"/>
      <c r="C338" s="27"/>
    </row>
    <row r="339" spans="1:3" ht="14.25">
      <c r="A339" s="27"/>
      <c r="B339" s="27"/>
      <c r="C339" s="27"/>
    </row>
    <row r="340" spans="1:3" ht="14.25">
      <c r="A340" s="27"/>
      <c r="B340" s="27"/>
      <c r="C340" s="27"/>
    </row>
    <row r="341" spans="1:3" ht="14.25">
      <c r="A341" s="27"/>
      <c r="B341" s="27"/>
      <c r="C341" s="27"/>
    </row>
    <row r="342" spans="1:3" ht="14.25">
      <c r="A342" s="27"/>
      <c r="B342" s="27"/>
      <c r="C342" s="27"/>
    </row>
  </sheetData>
  <sheetProtection/>
  <mergeCells count="71">
    <mergeCell ref="B61:B82"/>
    <mergeCell ref="A61:A82"/>
    <mergeCell ref="B32:B50"/>
    <mergeCell ref="A32:A50"/>
    <mergeCell ref="B52:B58"/>
    <mergeCell ref="A52:A58"/>
    <mergeCell ref="A59:A60"/>
    <mergeCell ref="B59:B60"/>
    <mergeCell ref="B253:B291"/>
    <mergeCell ref="B292:B294"/>
    <mergeCell ref="B295:C295"/>
    <mergeCell ref="A296:A307"/>
    <mergeCell ref="B296:B307"/>
    <mergeCell ref="A91:A93"/>
    <mergeCell ref="B94:B95"/>
    <mergeCell ref="A94:A95"/>
    <mergeCell ref="B215:B221"/>
    <mergeCell ref="A209:A213"/>
    <mergeCell ref="A315:A317"/>
    <mergeCell ref="B315:B317"/>
    <mergeCell ref="A318:A325"/>
    <mergeCell ref="B318:B325"/>
    <mergeCell ref="B308:B312"/>
    <mergeCell ref="B313:C313"/>
    <mergeCell ref="A215:A221"/>
    <mergeCell ref="B209:B213"/>
    <mergeCell ref="B252:C252"/>
    <mergeCell ref="B243:C243"/>
    <mergeCell ref="A244:A251"/>
    <mergeCell ref="B244:B251"/>
    <mergeCell ref="B237:C237"/>
    <mergeCell ref="B195:B197"/>
    <mergeCell ref="B204:C204"/>
    <mergeCell ref="B208:C208"/>
    <mergeCell ref="B227:C227"/>
    <mergeCell ref="A228:A234"/>
    <mergeCell ref="B228:B234"/>
    <mergeCell ref="B222:C222"/>
    <mergeCell ref="A223:A226"/>
    <mergeCell ref="B223:B226"/>
    <mergeCell ref="B214:C214"/>
    <mergeCell ref="A169:A173"/>
    <mergeCell ref="B169:B173"/>
    <mergeCell ref="C123:C126"/>
    <mergeCell ref="B200:C200"/>
    <mergeCell ref="A201:A202"/>
    <mergeCell ref="B201:B202"/>
    <mergeCell ref="A198:A199"/>
    <mergeCell ref="B198:B199"/>
    <mergeCell ref="B194:C194"/>
    <mergeCell ref="A195:A197"/>
    <mergeCell ref="A189:A193"/>
    <mergeCell ref="B189:B193"/>
    <mergeCell ref="B174:C174"/>
    <mergeCell ref="A175:A188"/>
    <mergeCell ref="B175:B188"/>
    <mergeCell ref="A83:A85"/>
    <mergeCell ref="B91:B93"/>
    <mergeCell ref="B83:B85"/>
    <mergeCell ref="A96:A116"/>
    <mergeCell ref="B96:B116"/>
    <mergeCell ref="A7:A31"/>
    <mergeCell ref="B7:B31"/>
    <mergeCell ref="B149:C149"/>
    <mergeCell ref="A150:A168"/>
    <mergeCell ref="B150:B168"/>
    <mergeCell ref="B122:C122"/>
    <mergeCell ref="B123:B148"/>
    <mergeCell ref="A123:A148"/>
    <mergeCell ref="C83:C85"/>
    <mergeCell ref="A86:A8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55" r:id="rId1"/>
  <headerFooter differentFirst="1">
    <firstFooter>&amp;C&amp;[143/&amp;[268</firstFooter>
  </headerFooter>
  <rowBreaks count="6" manualBreakCount="6">
    <brk id="5" max="2" man="1"/>
    <brk id="95" max="2" man="1"/>
    <brk id="121" max="2" man="1"/>
    <brk id="168" max="2" man="1"/>
    <brk id="242" max="2" man="1"/>
    <brk id="251" max="2" man="1"/>
  </rowBreaks>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F40"/>
  <sheetViews>
    <sheetView zoomScale="90" zoomScaleNormal="90" zoomScalePageLayoutView="0" workbookViewId="0" topLeftCell="A1">
      <selection activeCell="E2" sqref="E2:F4"/>
    </sheetView>
  </sheetViews>
  <sheetFormatPr defaultColWidth="9.140625" defaultRowHeight="15"/>
  <cols>
    <col min="1" max="1" width="9.140625" style="1" customWidth="1"/>
    <col min="2" max="2" width="63.28125" style="1" customWidth="1"/>
    <col min="3" max="3" width="9.00390625" style="334" customWidth="1"/>
    <col min="4" max="4" width="27.00390625" style="1" customWidth="1"/>
    <col min="5" max="5" width="19.57421875" style="1" customWidth="1"/>
    <col min="6" max="16384" width="9.140625" style="1" customWidth="1"/>
  </cols>
  <sheetData>
    <row r="1" spans="1:3" s="28" customFormat="1" ht="15">
      <c r="A1" s="224"/>
      <c r="C1" s="325"/>
    </row>
    <row r="2" spans="1:6" ht="15">
      <c r="A2" s="12" t="s">
        <v>38</v>
      </c>
      <c r="B2" s="111"/>
      <c r="C2" s="326"/>
      <c r="D2" s="66"/>
      <c r="E2" s="228"/>
      <c r="F2" s="229" t="s">
        <v>1649</v>
      </c>
    </row>
    <row r="3" spans="1:6" ht="15">
      <c r="A3" s="12" t="s">
        <v>1968</v>
      </c>
      <c r="B3" s="34"/>
      <c r="C3" s="123"/>
      <c r="D3" s="76"/>
      <c r="E3" s="230"/>
      <c r="F3" s="227" t="s">
        <v>1650</v>
      </c>
    </row>
    <row r="4" spans="1:6" ht="15">
      <c r="A4" s="12"/>
      <c r="B4" s="34"/>
      <c r="C4" s="123"/>
      <c r="D4" s="76"/>
      <c r="E4" s="913"/>
      <c r="F4" s="914" t="s">
        <v>4416</v>
      </c>
    </row>
    <row r="5" spans="1:5" ht="14.25">
      <c r="A5" s="12"/>
      <c r="B5" s="34"/>
      <c r="C5" s="123"/>
      <c r="D5" s="76"/>
      <c r="E5" s="76"/>
    </row>
    <row r="6" spans="1:5" ht="14.25">
      <c r="A6" s="179"/>
      <c r="B6" s="300" t="s">
        <v>1131</v>
      </c>
      <c r="C6" s="327">
        <v>1</v>
      </c>
      <c r="D6" s="302" t="s">
        <v>1431</v>
      </c>
      <c r="E6" s="68"/>
    </row>
    <row r="7" spans="1:5" ht="14.25">
      <c r="A7" s="179"/>
      <c r="B7" s="147" t="s">
        <v>1416</v>
      </c>
      <c r="C7" s="328">
        <v>2</v>
      </c>
      <c r="D7" s="149" t="s">
        <v>1441</v>
      </c>
      <c r="E7" s="73"/>
    </row>
    <row r="8" spans="1:5" ht="14.25">
      <c r="A8" s="179"/>
      <c r="B8" s="54"/>
      <c r="C8" s="329"/>
      <c r="D8" s="99"/>
      <c r="E8" s="28"/>
    </row>
    <row r="9" spans="1:5" ht="14.25">
      <c r="A9" s="78"/>
      <c r="B9" s="54"/>
      <c r="C9" s="329"/>
      <c r="D9" s="140" t="s">
        <v>1986</v>
      </c>
      <c r="E9" s="28"/>
    </row>
    <row r="10" spans="1:5" ht="14.25">
      <c r="A10" s="78"/>
      <c r="B10" s="119" t="s">
        <v>1969</v>
      </c>
      <c r="C10" s="330"/>
      <c r="D10" s="99"/>
      <c r="E10" s="28"/>
    </row>
    <row r="11" spans="1:5" ht="14.25">
      <c r="A11" s="78"/>
      <c r="B11" s="119"/>
      <c r="C11" s="330"/>
      <c r="D11" s="99"/>
      <c r="E11" s="28"/>
    </row>
    <row r="12" spans="1:5" ht="14.25">
      <c r="A12" s="78"/>
      <c r="B12" s="54"/>
      <c r="C12" s="329"/>
      <c r="D12" s="140"/>
      <c r="E12" s="28"/>
    </row>
    <row r="13" spans="1:5" ht="14.25">
      <c r="A13" s="98"/>
      <c r="B13" s="119"/>
      <c r="C13" s="330"/>
      <c r="D13" s="180"/>
      <c r="E13" s="28"/>
    </row>
    <row r="14" spans="1:5" ht="14.25">
      <c r="A14" s="100"/>
      <c r="B14" s="81" t="s">
        <v>1970</v>
      </c>
      <c r="C14" s="331">
        <v>3</v>
      </c>
      <c r="D14" s="740" t="s">
        <v>1403</v>
      </c>
      <c r="E14" s="642"/>
    </row>
    <row r="15" spans="1:5" ht="14.25">
      <c r="A15" s="100"/>
      <c r="B15" s="81" t="s">
        <v>1971</v>
      </c>
      <c r="C15" s="331">
        <v>4</v>
      </c>
      <c r="D15" s="740" t="s">
        <v>1404</v>
      </c>
      <c r="E15" s="642"/>
    </row>
    <row r="16" spans="1:5" ht="28.5">
      <c r="A16" s="100"/>
      <c r="B16" s="81" t="s">
        <v>1972</v>
      </c>
      <c r="C16" s="331">
        <v>5</v>
      </c>
      <c r="D16" s="740" t="s">
        <v>1405</v>
      </c>
      <c r="E16" s="642"/>
    </row>
    <row r="17" spans="1:5" ht="28.5">
      <c r="A17" s="100"/>
      <c r="B17" s="102" t="s">
        <v>1973</v>
      </c>
      <c r="C17" s="331">
        <v>6</v>
      </c>
      <c r="D17" s="747" t="s">
        <v>1406</v>
      </c>
      <c r="E17" s="642"/>
    </row>
    <row r="18" spans="1:5" ht="14.25">
      <c r="A18" s="100"/>
      <c r="B18" s="102"/>
      <c r="C18" s="332"/>
      <c r="D18" s="863"/>
      <c r="E18" s="642"/>
    </row>
    <row r="19" spans="1:5" ht="14.25">
      <c r="A19" s="100"/>
      <c r="B19" s="81" t="s">
        <v>1974</v>
      </c>
      <c r="C19" s="331">
        <v>7</v>
      </c>
      <c r="D19" s="740" t="s">
        <v>1407</v>
      </c>
      <c r="E19" s="642"/>
    </row>
    <row r="20" spans="1:5" ht="14.25">
      <c r="A20" s="100"/>
      <c r="B20" s="81" t="s">
        <v>1975</v>
      </c>
      <c r="C20" s="331">
        <v>8</v>
      </c>
      <c r="D20" s="740" t="s">
        <v>1408</v>
      </c>
      <c r="E20" s="642"/>
    </row>
    <row r="21" spans="1:5" ht="14.25">
      <c r="A21" s="100"/>
      <c r="B21" s="81" t="s">
        <v>1976</v>
      </c>
      <c r="C21" s="331">
        <v>9</v>
      </c>
      <c r="D21" s="740" t="s">
        <v>1409</v>
      </c>
      <c r="E21" s="642"/>
    </row>
    <row r="22" spans="1:5" ht="28.5">
      <c r="A22" s="100"/>
      <c r="B22" s="81" t="s">
        <v>1977</v>
      </c>
      <c r="C22" s="331">
        <v>10</v>
      </c>
      <c r="D22" s="740" t="s">
        <v>1410</v>
      </c>
      <c r="E22" s="642"/>
    </row>
    <row r="23" spans="1:5" ht="28.5">
      <c r="A23" s="100"/>
      <c r="B23" s="81" t="s">
        <v>1978</v>
      </c>
      <c r="C23" s="331">
        <v>11</v>
      </c>
      <c r="D23" s="740" t="s">
        <v>1411</v>
      </c>
      <c r="E23" s="642"/>
    </row>
    <row r="24" spans="1:5" ht="28.5">
      <c r="A24" s="100"/>
      <c r="B24" s="81" t="s">
        <v>1979</v>
      </c>
      <c r="C24" s="331">
        <v>12</v>
      </c>
      <c r="D24" s="740" t="s">
        <v>1412</v>
      </c>
      <c r="E24" s="642"/>
    </row>
    <row r="25" spans="1:5" ht="28.5">
      <c r="A25" s="100"/>
      <c r="B25" s="102" t="s">
        <v>1980</v>
      </c>
      <c r="C25" s="331">
        <v>13</v>
      </c>
      <c r="D25" s="747" t="s">
        <v>1417</v>
      </c>
      <c r="E25" s="642"/>
    </row>
    <row r="26" spans="1:5" ht="14.25">
      <c r="A26" s="100"/>
      <c r="B26" s="102"/>
      <c r="C26" s="332"/>
      <c r="D26" s="743"/>
      <c r="E26" s="642"/>
    </row>
    <row r="27" spans="1:5" ht="28.5">
      <c r="A27" s="100"/>
      <c r="B27" s="81" t="s">
        <v>1982</v>
      </c>
      <c r="C27" s="331">
        <v>14</v>
      </c>
      <c r="D27" s="747" t="s">
        <v>1418</v>
      </c>
      <c r="E27" s="642"/>
    </row>
    <row r="28" spans="1:5" ht="28.5">
      <c r="A28" s="100"/>
      <c r="B28" s="81" t="s">
        <v>1981</v>
      </c>
      <c r="C28" s="331">
        <v>15</v>
      </c>
      <c r="D28" s="747" t="s">
        <v>52</v>
      </c>
      <c r="E28" s="642"/>
    </row>
    <row r="29" spans="1:5" ht="28.5">
      <c r="A29" s="100"/>
      <c r="B29" s="81" t="s">
        <v>1983</v>
      </c>
      <c r="C29" s="331">
        <v>16</v>
      </c>
      <c r="D29" s="747" t="s">
        <v>1433</v>
      </c>
      <c r="E29" s="642"/>
    </row>
    <row r="30" spans="1:5" ht="14.25">
      <c r="A30" s="100"/>
      <c r="B30" s="81"/>
      <c r="C30" s="331">
        <v>17</v>
      </c>
      <c r="D30" s="740"/>
      <c r="E30" s="642"/>
    </row>
    <row r="31" spans="1:5" ht="14.25">
      <c r="A31" s="100"/>
      <c r="B31" s="81" t="s">
        <v>1984</v>
      </c>
      <c r="C31" s="331">
        <v>18</v>
      </c>
      <c r="D31" s="740" t="s">
        <v>1420</v>
      </c>
      <c r="E31" s="642"/>
    </row>
    <row r="32" spans="1:5" ht="14.25">
      <c r="A32" s="100"/>
      <c r="B32" s="81"/>
      <c r="C32" s="331">
        <v>19</v>
      </c>
      <c r="D32" s="740"/>
      <c r="E32" s="642"/>
    </row>
    <row r="33" spans="1:5" ht="14.25">
      <c r="A33" s="100"/>
      <c r="B33" s="102" t="s">
        <v>1985</v>
      </c>
      <c r="C33" s="331">
        <v>20</v>
      </c>
      <c r="D33" s="747" t="s">
        <v>1421</v>
      </c>
      <c r="E33" s="642"/>
    </row>
    <row r="34" spans="1:5" ht="14.25">
      <c r="A34" s="181"/>
      <c r="B34" s="182"/>
      <c r="C34" s="333"/>
      <c r="D34" s="183"/>
      <c r="E34" s="28"/>
    </row>
    <row r="35" spans="1:5" ht="14.25">
      <c r="A35" s="178"/>
      <c r="B35" s="81"/>
      <c r="C35" s="331"/>
      <c r="D35" s="83"/>
      <c r="E35" s="28"/>
    </row>
    <row r="36" spans="2:3" ht="14.25">
      <c r="B36" s="4"/>
      <c r="C36" s="278"/>
    </row>
    <row r="37" spans="2:3" ht="14.25">
      <c r="B37" s="4"/>
      <c r="C37" s="278"/>
    </row>
    <row r="38" spans="2:3" ht="14.25">
      <c r="B38" s="4"/>
      <c r="C38" s="278"/>
    </row>
    <row r="39" spans="2:3" ht="14.25">
      <c r="B39" s="4"/>
      <c r="C39" s="278"/>
    </row>
    <row r="40" spans="2:3" ht="14.25">
      <c r="B40" s="4"/>
      <c r="C40" s="278"/>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&amp;C&amp;[218/&amp;[268</firstFooter>
  </headerFooter>
</worksheet>
</file>

<file path=xl/worksheets/sheet27.xml><?xml version="1.0" encoding="utf-8"?>
<worksheet xmlns="http://schemas.openxmlformats.org/spreadsheetml/2006/main" xmlns:r="http://schemas.openxmlformats.org/officeDocument/2006/relationships">
  <sheetPr>
    <tabColor rgb="FF00B0F0"/>
    <pageSetUpPr fitToPage="1"/>
  </sheetPr>
  <dimension ref="A1:F31"/>
  <sheetViews>
    <sheetView zoomScale="80" zoomScaleNormal="80" zoomScalePageLayoutView="0" workbookViewId="0" topLeftCell="A1">
      <selection activeCell="D11" sqref="D11"/>
    </sheetView>
  </sheetViews>
  <sheetFormatPr defaultColWidth="9.140625" defaultRowHeight="15"/>
  <cols>
    <col min="1" max="1" width="13.7109375" style="4" customWidth="1"/>
    <col min="2" max="2" width="35.57421875" style="4" customWidth="1"/>
    <col min="3" max="3" width="65.00390625" style="4" customWidth="1"/>
    <col min="4" max="4" width="9.140625" style="4" customWidth="1"/>
    <col min="5" max="5" width="94.140625" style="4" customWidth="1"/>
    <col min="6" max="16384" width="9.140625" style="4" customWidth="1"/>
  </cols>
  <sheetData>
    <row r="1" spans="1:6" ht="15">
      <c r="A1" s="210"/>
      <c r="C1" s="193"/>
      <c r="D1" s="193"/>
      <c r="F1" s="193"/>
    </row>
    <row r="2" ht="14.25">
      <c r="A2" s="192" t="s">
        <v>24</v>
      </c>
    </row>
    <row r="3" ht="14.25">
      <c r="A3" s="12" t="s">
        <v>1968</v>
      </c>
    </row>
    <row r="4" spans="1:3" ht="14.25">
      <c r="A4" s="53"/>
      <c r="B4" s="53" t="s">
        <v>3414</v>
      </c>
      <c r="C4" s="53" t="s">
        <v>1414</v>
      </c>
    </row>
    <row r="5" spans="1:3" ht="28.5">
      <c r="A5" s="534"/>
      <c r="B5" s="917" t="s">
        <v>1802</v>
      </c>
      <c r="C5" s="917" t="s">
        <v>4465</v>
      </c>
    </row>
    <row r="6" spans="1:3" ht="117.75" customHeight="1">
      <c r="A6" s="293" t="s">
        <v>1403</v>
      </c>
      <c r="B6" s="293" t="s">
        <v>1970</v>
      </c>
      <c r="C6" s="915" t="s">
        <v>4654</v>
      </c>
    </row>
    <row r="7" spans="1:3" ht="91.5" customHeight="1">
      <c r="A7" s="293" t="s">
        <v>1404</v>
      </c>
      <c r="B7" s="293" t="s">
        <v>1971</v>
      </c>
      <c r="C7" s="915" t="s">
        <v>4655</v>
      </c>
    </row>
    <row r="8" spans="1:3" ht="42.75">
      <c r="A8" s="293" t="s">
        <v>1405</v>
      </c>
      <c r="B8" s="293" t="s">
        <v>1972</v>
      </c>
      <c r="C8" s="915" t="s">
        <v>4656</v>
      </c>
    </row>
    <row r="9" spans="1:3" ht="99" customHeight="1">
      <c r="A9" s="293" t="s">
        <v>1419</v>
      </c>
      <c r="B9" s="293" t="s">
        <v>4220</v>
      </c>
      <c r="C9" s="293" t="s">
        <v>4327</v>
      </c>
    </row>
    <row r="10" spans="1:3" ht="87" customHeight="1">
      <c r="A10" s="293" t="s">
        <v>1420</v>
      </c>
      <c r="B10" s="293" t="s">
        <v>1984</v>
      </c>
      <c r="C10" s="293" t="s">
        <v>4653</v>
      </c>
    </row>
    <row r="11" spans="1:3" ht="87" customHeight="1">
      <c r="A11" s="293" t="s">
        <v>1421</v>
      </c>
      <c r="B11" s="293" t="s">
        <v>3436</v>
      </c>
      <c r="C11" s="293" t="s">
        <v>3435</v>
      </c>
    </row>
    <row r="12" spans="1:3" ht="14.25">
      <c r="A12" s="21"/>
      <c r="B12" s="21"/>
      <c r="C12" s="26"/>
    </row>
    <row r="13" spans="1:3" ht="14.25">
      <c r="A13" s="27"/>
      <c r="B13" s="27"/>
      <c r="C13" s="27"/>
    </row>
    <row r="14" spans="1:3" ht="14.25">
      <c r="A14" s="27"/>
      <c r="B14" s="27"/>
      <c r="C14" s="27"/>
    </row>
    <row r="15" spans="1:3" ht="14.25">
      <c r="A15" s="27"/>
      <c r="B15" s="27"/>
      <c r="C15" s="27"/>
    </row>
    <row r="16" spans="1:3" ht="14.25">
      <c r="A16" s="27"/>
      <c r="B16" s="27"/>
      <c r="C16" s="27"/>
    </row>
    <row r="17" spans="1:3" ht="14.25">
      <c r="A17" s="27"/>
      <c r="B17" s="27"/>
      <c r="C17" s="27"/>
    </row>
    <row r="18" spans="1:3" ht="14.25">
      <c r="A18" s="27"/>
      <c r="B18" s="27"/>
      <c r="C18" s="27"/>
    </row>
    <row r="19" spans="1:3" ht="14.25">
      <c r="A19" s="27"/>
      <c r="B19" s="27"/>
      <c r="C19" s="27"/>
    </row>
    <row r="20" spans="1:3" ht="14.25">
      <c r="A20" s="27"/>
      <c r="B20" s="27"/>
      <c r="C20" s="27"/>
    </row>
    <row r="21" spans="1:3" ht="14.25">
      <c r="A21" s="27"/>
      <c r="B21" s="27"/>
      <c r="C21" s="27"/>
    </row>
    <row r="22" spans="1:3" ht="14.25">
      <c r="A22" s="27"/>
      <c r="B22" s="27"/>
      <c r="C22" s="27"/>
    </row>
    <row r="23" spans="1:3" ht="14.25">
      <c r="A23" s="27"/>
      <c r="B23" s="27"/>
      <c r="C23" s="27"/>
    </row>
    <row r="24" spans="1:3" ht="14.25">
      <c r="A24" s="27"/>
      <c r="B24" s="27"/>
      <c r="C24" s="27"/>
    </row>
    <row r="25" spans="1:3" ht="14.25">
      <c r="A25" s="27"/>
      <c r="B25" s="27"/>
      <c r="C25" s="27"/>
    </row>
    <row r="26" spans="1:3" ht="14.25">
      <c r="A26" s="27"/>
      <c r="B26" s="27"/>
      <c r="C26" s="27"/>
    </row>
    <row r="27" spans="1:3" ht="14.25">
      <c r="A27" s="27"/>
      <c r="B27" s="27"/>
      <c r="C27" s="27"/>
    </row>
    <row r="28" spans="1:3" ht="14.25">
      <c r="A28" s="27"/>
      <c r="B28" s="27"/>
      <c r="C28" s="27"/>
    </row>
    <row r="29" spans="1:3" ht="14.25">
      <c r="A29" s="27"/>
      <c r="B29" s="27"/>
      <c r="C29" s="27"/>
    </row>
    <row r="30" spans="1:3" ht="14.25">
      <c r="A30" s="27"/>
      <c r="B30" s="27"/>
      <c r="C30" s="27"/>
    </row>
    <row r="31" spans="1:3" ht="14.25">
      <c r="A31" s="27"/>
      <c r="B31" s="27"/>
      <c r="C31" s="27"/>
    </row>
  </sheetData>
  <sheetProtection/>
  <printOptions/>
  <pageMargins left="0.7086614173228347" right="0.7086614173228347" top="0.7480314960629921" bottom="0.7480314960629921" header="0.31496062992125984" footer="0.31496062992125984"/>
  <pageSetup fitToHeight="10" fitToWidth="1" horizontalDpi="600" verticalDpi="600" orientation="landscape" paperSize="9" scale="87" r:id="rId1"/>
  <headerFooter differentFirst="1">
    <firstFooter>&amp;C&amp;[172/&amp;[268</firstFooter>
  </headerFooter>
</worksheet>
</file>

<file path=xl/worksheets/sheet28.xml><?xml version="1.0" encoding="utf-8"?>
<worksheet xmlns="http://schemas.openxmlformats.org/spreadsheetml/2006/main" xmlns:r="http://schemas.openxmlformats.org/officeDocument/2006/relationships">
  <sheetPr>
    <tabColor rgb="FF00B0F0"/>
    <pageSetUpPr fitToPage="1"/>
  </sheetPr>
  <dimension ref="A1:J53"/>
  <sheetViews>
    <sheetView zoomScale="75" zoomScaleNormal="75" zoomScalePageLayoutView="0" workbookViewId="0" topLeftCell="A1">
      <selection activeCell="F1" sqref="F1:G3"/>
    </sheetView>
  </sheetViews>
  <sheetFormatPr defaultColWidth="9.140625" defaultRowHeight="15"/>
  <cols>
    <col min="1" max="1" width="9.140625" style="1" customWidth="1"/>
    <col min="2" max="2" width="66.140625" style="1" customWidth="1"/>
    <col min="3" max="3" width="9.28125" style="1" customWidth="1"/>
    <col min="4" max="4" width="23.57421875" style="1" customWidth="1"/>
    <col min="5" max="5" width="15.8515625" style="1" customWidth="1"/>
    <col min="6" max="6" width="26.421875" style="1" customWidth="1"/>
    <col min="7" max="7" width="30.8515625" style="1" customWidth="1"/>
    <col min="8" max="16384" width="9.140625" style="1" customWidth="1"/>
  </cols>
  <sheetData>
    <row r="1" spans="1:7" s="28" customFormat="1" ht="15.75">
      <c r="A1" s="224"/>
      <c r="F1" s="228"/>
      <c r="G1" s="229" t="s">
        <v>1649</v>
      </c>
    </row>
    <row r="2" spans="1:9" ht="18" customHeight="1">
      <c r="A2" s="20" t="s">
        <v>39</v>
      </c>
      <c r="B2" s="51"/>
      <c r="C2" s="51"/>
      <c r="D2" s="34"/>
      <c r="E2" s="34"/>
      <c r="F2" s="230"/>
      <c r="G2" s="227" t="s">
        <v>1650</v>
      </c>
      <c r="H2" s="34"/>
      <c r="I2" s="28"/>
    </row>
    <row r="3" spans="1:10" ht="15">
      <c r="A3" s="20" t="s">
        <v>2036</v>
      </c>
      <c r="B3" s="20"/>
      <c r="C3" s="20"/>
      <c r="D3" s="45"/>
      <c r="E3" s="76"/>
      <c r="F3" s="913"/>
      <c r="G3" s="914" t="s">
        <v>4416</v>
      </c>
      <c r="H3" s="76"/>
      <c r="I3" s="70"/>
      <c r="J3" s="2"/>
    </row>
    <row r="4" spans="1:9" ht="14.25">
      <c r="A4" s="96"/>
      <c r="B4" s="20"/>
      <c r="C4" s="20"/>
      <c r="D4" s="45"/>
      <c r="E4" s="34"/>
      <c r="F4" s="4"/>
      <c r="G4" s="34"/>
      <c r="H4" s="34"/>
      <c r="I4" s="28"/>
    </row>
    <row r="5" spans="1:9" ht="15" thickBot="1">
      <c r="A5" s="34"/>
      <c r="B5" s="34"/>
      <c r="C5" s="34"/>
      <c r="D5" s="185" t="s">
        <v>2033</v>
      </c>
      <c r="E5" s="34"/>
      <c r="F5" s="1065" t="s">
        <v>2034</v>
      </c>
      <c r="G5" s="1065"/>
      <c r="H5" s="186"/>
      <c r="I5" s="28"/>
    </row>
    <row r="6" spans="1:9" ht="28.5">
      <c r="A6" s="34"/>
      <c r="B6" s="112" t="s">
        <v>4331</v>
      </c>
      <c r="C6" s="112"/>
      <c r="D6" s="34"/>
      <c r="E6" s="34"/>
      <c r="F6" s="34"/>
      <c r="G6" s="34"/>
      <c r="H6" s="34"/>
      <c r="I6" s="28"/>
    </row>
    <row r="7" spans="1:9" ht="17.25">
      <c r="A7" s="77"/>
      <c r="B7" s="13" t="s">
        <v>2035</v>
      </c>
      <c r="C7" s="13">
        <v>1</v>
      </c>
      <c r="D7" s="644" t="s">
        <v>1403</v>
      </c>
      <c r="E7" s="749"/>
      <c r="F7" s="749"/>
      <c r="G7" s="749"/>
      <c r="H7" s="34"/>
      <c r="I7" s="28"/>
    </row>
    <row r="8" spans="1:9" ht="28.5">
      <c r="A8" s="100"/>
      <c r="B8" s="54"/>
      <c r="C8" s="54"/>
      <c r="D8" s="739"/>
      <c r="E8" s="739"/>
      <c r="F8" s="864" t="s">
        <v>1995</v>
      </c>
      <c r="G8" s="864" t="s">
        <v>1996</v>
      </c>
      <c r="H8" s="54"/>
      <c r="I8" s="184"/>
    </row>
    <row r="9" spans="1:9" ht="14.25">
      <c r="A9" s="77"/>
      <c r="B9" s="61" t="s">
        <v>1997</v>
      </c>
      <c r="C9" s="306">
        <v>2</v>
      </c>
      <c r="D9" s="749"/>
      <c r="E9" s="749"/>
      <c r="F9" s="808" t="s">
        <v>1511</v>
      </c>
      <c r="G9" s="808" t="s">
        <v>1562</v>
      </c>
      <c r="H9" s="34"/>
      <c r="I9" s="28"/>
    </row>
    <row r="10" spans="1:9" ht="14.25">
      <c r="A10" s="77"/>
      <c r="B10" s="61" t="s">
        <v>1998</v>
      </c>
      <c r="C10" s="306">
        <v>3</v>
      </c>
      <c r="D10" s="749"/>
      <c r="E10" s="749"/>
      <c r="F10" s="808" t="s">
        <v>1512</v>
      </c>
      <c r="G10" s="808" t="s">
        <v>1563</v>
      </c>
      <c r="H10" s="34"/>
      <c r="I10" s="28"/>
    </row>
    <row r="11" spans="1:9" ht="14.25">
      <c r="A11" s="77"/>
      <c r="B11" s="61" t="s">
        <v>2037</v>
      </c>
      <c r="C11" s="306">
        <v>4</v>
      </c>
      <c r="D11" s="749"/>
      <c r="E11" s="749"/>
      <c r="F11" s="808" t="s">
        <v>1513</v>
      </c>
      <c r="G11" s="808" t="s">
        <v>1564</v>
      </c>
      <c r="H11" s="34"/>
      <c r="I11" s="28"/>
    </row>
    <row r="12" spans="1:9" ht="28.5">
      <c r="A12" s="77"/>
      <c r="B12" s="61" t="s">
        <v>1999</v>
      </c>
      <c r="C12" s="306">
        <v>5</v>
      </c>
      <c r="D12" s="749"/>
      <c r="E12" s="749"/>
      <c r="F12" s="808" t="s">
        <v>1514</v>
      </c>
      <c r="G12" s="808" t="s">
        <v>1565</v>
      </c>
      <c r="H12" s="34"/>
      <c r="I12" s="28"/>
    </row>
    <row r="13" spans="1:9" ht="14.25">
      <c r="A13" s="77"/>
      <c r="B13" s="61" t="s">
        <v>2000</v>
      </c>
      <c r="C13" s="306">
        <v>6</v>
      </c>
      <c r="D13" s="749"/>
      <c r="E13" s="749"/>
      <c r="F13" s="808" t="s">
        <v>1515</v>
      </c>
      <c r="G13" s="808" t="s">
        <v>1566</v>
      </c>
      <c r="H13" s="34"/>
      <c r="I13" s="28"/>
    </row>
    <row r="14" spans="1:9" ht="28.5">
      <c r="A14" s="77"/>
      <c r="B14" s="61" t="s">
        <v>2001</v>
      </c>
      <c r="C14" s="306">
        <v>7</v>
      </c>
      <c r="D14" s="749"/>
      <c r="E14" s="749"/>
      <c r="F14" s="808" t="s">
        <v>1516</v>
      </c>
      <c r="G14" s="808" t="s">
        <v>1567</v>
      </c>
      <c r="H14" s="34"/>
      <c r="I14" s="28"/>
    </row>
    <row r="15" spans="1:9" ht="28.5">
      <c r="A15" s="77"/>
      <c r="B15" s="61" t="s">
        <v>2002</v>
      </c>
      <c r="C15" s="306">
        <v>8</v>
      </c>
      <c r="D15" s="749"/>
      <c r="E15" s="749"/>
      <c r="F15" s="808" t="s">
        <v>1281</v>
      </c>
      <c r="G15" s="808" t="s">
        <v>1282</v>
      </c>
      <c r="H15" s="34"/>
      <c r="I15" s="28"/>
    </row>
    <row r="16" spans="1:9" ht="14.25">
      <c r="A16" s="77"/>
      <c r="B16" s="61" t="s">
        <v>2003</v>
      </c>
      <c r="C16" s="306">
        <v>9</v>
      </c>
      <c r="D16" s="749"/>
      <c r="E16" s="749"/>
      <c r="F16" s="808" t="s">
        <v>1517</v>
      </c>
      <c r="G16" s="808" t="s">
        <v>1568</v>
      </c>
      <c r="H16" s="34"/>
      <c r="I16" s="28"/>
    </row>
    <row r="17" spans="1:9" ht="14.25">
      <c r="A17" s="77"/>
      <c r="B17" s="61" t="s">
        <v>2004</v>
      </c>
      <c r="C17" s="306">
        <v>10</v>
      </c>
      <c r="D17" s="749"/>
      <c r="E17" s="749"/>
      <c r="F17" s="808" t="s">
        <v>1518</v>
      </c>
      <c r="G17" s="808" t="s">
        <v>1569</v>
      </c>
      <c r="H17" s="34"/>
      <c r="I17" s="28"/>
    </row>
    <row r="18" spans="1:9" ht="14.25">
      <c r="A18" s="77"/>
      <c r="B18" s="61" t="s">
        <v>2005</v>
      </c>
      <c r="C18" s="306">
        <v>11</v>
      </c>
      <c r="D18" s="749"/>
      <c r="E18" s="749"/>
      <c r="F18" s="808" t="s">
        <v>1519</v>
      </c>
      <c r="G18" s="808" t="s">
        <v>1570</v>
      </c>
      <c r="H18" s="34"/>
      <c r="I18" s="28"/>
    </row>
    <row r="19" spans="1:9" ht="14.25">
      <c r="A19" s="77"/>
      <c r="B19" s="61" t="s">
        <v>2006</v>
      </c>
      <c r="C19" s="306">
        <v>12</v>
      </c>
      <c r="D19" s="749"/>
      <c r="E19" s="749"/>
      <c r="F19" s="808" t="s">
        <v>1520</v>
      </c>
      <c r="G19" s="808" t="s">
        <v>1571</v>
      </c>
      <c r="H19" s="34"/>
      <c r="I19" s="28"/>
    </row>
    <row r="20" spans="1:9" ht="14.25">
      <c r="A20" s="77"/>
      <c r="B20" s="61" t="s">
        <v>2007</v>
      </c>
      <c r="C20" s="306">
        <v>13</v>
      </c>
      <c r="D20" s="749"/>
      <c r="E20" s="749"/>
      <c r="F20" s="808" t="s">
        <v>1521</v>
      </c>
      <c r="G20" s="808" t="s">
        <v>1572</v>
      </c>
      <c r="H20" s="34"/>
      <c r="I20" s="28"/>
    </row>
    <row r="21" spans="1:9" ht="14.25">
      <c r="A21" s="118"/>
      <c r="B21" s="61" t="s">
        <v>2008</v>
      </c>
      <c r="C21" s="306">
        <v>14</v>
      </c>
      <c r="D21" s="754"/>
      <c r="E21" s="754"/>
      <c r="F21" s="808" t="s">
        <v>1522</v>
      </c>
      <c r="G21" s="808" t="s">
        <v>1573</v>
      </c>
      <c r="H21" s="86"/>
      <c r="I21" s="32"/>
    </row>
    <row r="22" spans="1:9" ht="14.25">
      <c r="A22" s="77"/>
      <c r="B22" s="61" t="s">
        <v>2009</v>
      </c>
      <c r="C22" s="306">
        <v>15</v>
      </c>
      <c r="D22" s="749"/>
      <c r="E22" s="749"/>
      <c r="F22" s="808" t="s">
        <v>1304</v>
      </c>
      <c r="G22" s="808" t="s">
        <v>1305</v>
      </c>
      <c r="H22" s="34"/>
      <c r="I22" s="131"/>
    </row>
    <row r="23" spans="1:9" ht="28.5">
      <c r="A23" s="77"/>
      <c r="B23" s="61" t="s">
        <v>2010</v>
      </c>
      <c r="C23" s="306">
        <v>16</v>
      </c>
      <c r="D23" s="749"/>
      <c r="E23" s="749"/>
      <c r="F23" s="808" t="s">
        <v>1227</v>
      </c>
      <c r="G23" s="808" t="s">
        <v>1228</v>
      </c>
      <c r="H23" s="34"/>
      <c r="I23" s="131"/>
    </row>
    <row r="24" spans="1:9" ht="14.25">
      <c r="A24" s="77"/>
      <c r="B24" s="61" t="s">
        <v>2011</v>
      </c>
      <c r="C24" s="306">
        <v>17</v>
      </c>
      <c r="D24" s="749"/>
      <c r="E24" s="749"/>
      <c r="F24" s="808" t="s">
        <v>1310</v>
      </c>
      <c r="G24" s="808" t="s">
        <v>1311</v>
      </c>
      <c r="H24" s="34"/>
      <c r="I24" s="131"/>
    </row>
    <row r="25" spans="1:9" ht="14.25">
      <c r="A25" s="77"/>
      <c r="B25" s="34"/>
      <c r="C25" s="306">
        <v>18</v>
      </c>
      <c r="D25" s="749"/>
      <c r="E25" s="749"/>
      <c r="F25" s="749"/>
      <c r="G25" s="749"/>
      <c r="H25" s="34"/>
      <c r="I25" s="28"/>
    </row>
    <row r="26" spans="1:9" ht="14.25">
      <c r="A26" s="77"/>
      <c r="B26" s="34"/>
      <c r="C26" s="34"/>
      <c r="D26" s="748"/>
      <c r="E26" s="749"/>
      <c r="F26" s="749"/>
      <c r="G26" s="749"/>
      <c r="H26" s="34"/>
      <c r="I26" s="28"/>
    </row>
    <row r="27" spans="1:9" ht="14.25">
      <c r="A27" s="77"/>
      <c r="B27" s="51" t="s">
        <v>4332</v>
      </c>
      <c r="C27" s="51"/>
      <c r="D27" s="809"/>
      <c r="E27" s="749"/>
      <c r="F27" s="749"/>
      <c r="G27" s="749"/>
      <c r="H27" s="34"/>
      <c r="I27" s="28"/>
    </row>
    <row r="28" spans="1:9" ht="17.25">
      <c r="A28" s="77"/>
      <c r="B28" s="13" t="s">
        <v>2032</v>
      </c>
      <c r="C28" s="13">
        <v>19</v>
      </c>
      <c r="D28" s="815" t="s">
        <v>1423</v>
      </c>
      <c r="E28" s="749"/>
      <c r="F28" s="749"/>
      <c r="G28" s="749"/>
      <c r="H28" s="34"/>
      <c r="I28" s="28"/>
    </row>
    <row r="29" spans="1:9" ht="28.5">
      <c r="A29" s="77"/>
      <c r="B29" s="51"/>
      <c r="C29" s="51"/>
      <c r="D29" s="809"/>
      <c r="E29" s="749"/>
      <c r="F29" s="864" t="s">
        <v>1995</v>
      </c>
      <c r="G29" s="864" t="s">
        <v>2013</v>
      </c>
      <c r="H29" s="34"/>
      <c r="I29" s="28"/>
    </row>
    <row r="30" spans="1:9" ht="28.5">
      <c r="A30" s="77"/>
      <c r="B30" s="61" t="s">
        <v>2014</v>
      </c>
      <c r="C30" s="306">
        <v>20</v>
      </c>
      <c r="D30" s="809"/>
      <c r="E30" s="749"/>
      <c r="F30" s="808" t="s">
        <v>1319</v>
      </c>
      <c r="G30" s="773"/>
      <c r="H30" s="34"/>
      <c r="I30" s="28"/>
    </row>
    <row r="31" spans="1:9" ht="31.5" customHeight="1">
      <c r="A31" s="77"/>
      <c r="B31" s="61" t="s">
        <v>2015</v>
      </c>
      <c r="C31" s="306">
        <v>21</v>
      </c>
      <c r="D31" s="809"/>
      <c r="E31" s="749"/>
      <c r="F31" s="808" t="s">
        <v>1323</v>
      </c>
      <c r="G31" s="773"/>
      <c r="H31" s="34"/>
      <c r="I31" s="28"/>
    </row>
    <row r="32" spans="1:9" ht="14.25">
      <c r="A32" s="77"/>
      <c r="B32" s="61" t="s">
        <v>2016</v>
      </c>
      <c r="C32" s="306">
        <v>22</v>
      </c>
      <c r="D32" s="809"/>
      <c r="E32" s="749"/>
      <c r="F32" s="808" t="s">
        <v>1327</v>
      </c>
      <c r="G32" s="773"/>
      <c r="H32" s="34"/>
      <c r="I32" s="28"/>
    </row>
    <row r="33" spans="1:9" ht="15.75" customHeight="1">
      <c r="A33" s="77"/>
      <c r="B33" s="61" t="s">
        <v>2017</v>
      </c>
      <c r="C33" s="306">
        <v>23</v>
      </c>
      <c r="D33" s="809"/>
      <c r="E33" s="749"/>
      <c r="F33" s="808" t="s">
        <v>1342</v>
      </c>
      <c r="G33" s="773"/>
      <c r="H33" s="34"/>
      <c r="I33" s="28"/>
    </row>
    <row r="34" spans="1:9" ht="28.5">
      <c r="A34" s="77"/>
      <c r="B34" s="61" t="s">
        <v>2018</v>
      </c>
      <c r="C34" s="306">
        <v>24</v>
      </c>
      <c r="D34" s="809"/>
      <c r="E34" s="749"/>
      <c r="F34" s="866"/>
      <c r="G34" s="808" t="s">
        <v>1347</v>
      </c>
      <c r="H34" s="34"/>
      <c r="I34" s="28"/>
    </row>
    <row r="35" spans="1:9" ht="14.25">
      <c r="A35" s="77"/>
      <c r="B35" s="34"/>
      <c r="C35" s="34"/>
      <c r="D35" s="638"/>
      <c r="E35" s="749"/>
      <c r="F35" s="749"/>
      <c r="G35" s="749"/>
      <c r="H35" s="34"/>
      <c r="I35" s="28"/>
    </row>
    <row r="36" spans="1:9" ht="14.25">
      <c r="A36" s="77"/>
      <c r="B36" s="34"/>
      <c r="C36" s="34"/>
      <c r="D36" s="637"/>
      <c r="E36" s="749"/>
      <c r="F36" s="749"/>
      <c r="G36" s="749"/>
      <c r="H36" s="34"/>
      <c r="I36" s="28"/>
    </row>
    <row r="37" spans="1:9" ht="14.25">
      <c r="A37" s="77"/>
      <c r="B37" s="117" t="s">
        <v>2039</v>
      </c>
      <c r="C37" s="117"/>
      <c r="D37" s="643"/>
      <c r="E37" s="749"/>
      <c r="F37" s="749"/>
      <c r="G37" s="749"/>
      <c r="H37" s="34"/>
      <c r="I37" s="28"/>
    </row>
    <row r="38" spans="1:9" ht="14.25">
      <c r="A38" s="63"/>
      <c r="B38" s="61" t="s">
        <v>3822</v>
      </c>
      <c r="C38" s="144">
        <v>25</v>
      </c>
      <c r="D38" s="636" t="s">
        <v>1236</v>
      </c>
      <c r="E38" s="749"/>
      <c r="F38" s="670"/>
      <c r="G38" s="749"/>
      <c r="H38" s="34"/>
      <c r="I38" s="28"/>
    </row>
    <row r="39" spans="1:9" ht="28.5">
      <c r="A39" s="77"/>
      <c r="B39" s="61" t="s">
        <v>4507</v>
      </c>
      <c r="C39" s="144">
        <v>26</v>
      </c>
      <c r="D39" s="635" t="s">
        <v>1428</v>
      </c>
      <c r="E39" s="749"/>
      <c r="F39" s="758"/>
      <c r="G39" s="758"/>
      <c r="H39" s="89"/>
      <c r="I39" s="28"/>
    </row>
    <row r="40" spans="1:9" ht="14.25">
      <c r="A40" s="77"/>
      <c r="B40" s="61" t="s">
        <v>2021</v>
      </c>
      <c r="C40" s="144">
        <v>27</v>
      </c>
      <c r="D40" s="865" t="s">
        <v>1429</v>
      </c>
      <c r="E40" s="749"/>
      <c r="F40" s="749"/>
      <c r="G40" s="749"/>
      <c r="H40" s="34"/>
      <c r="I40" s="28"/>
    </row>
    <row r="41" spans="1:9" ht="14.25">
      <c r="A41" s="63"/>
      <c r="B41" s="61" t="s">
        <v>4508</v>
      </c>
      <c r="C41" s="144">
        <v>28</v>
      </c>
      <c r="D41" s="865" t="s">
        <v>1438</v>
      </c>
      <c r="E41" s="749"/>
      <c r="F41" s="749"/>
      <c r="G41" s="749"/>
      <c r="H41" s="34"/>
      <c r="I41" s="28"/>
    </row>
    <row r="42" spans="1:9" ht="28.5">
      <c r="A42" s="77"/>
      <c r="B42" s="61" t="s">
        <v>4509</v>
      </c>
      <c r="C42" s="144">
        <v>29</v>
      </c>
      <c r="D42" s="646" t="s">
        <v>3123</v>
      </c>
      <c r="E42" s="749"/>
      <c r="F42" s="749"/>
      <c r="G42" s="749"/>
      <c r="H42" s="34"/>
      <c r="I42" s="28"/>
    </row>
    <row r="43" spans="1:9" ht="14.25">
      <c r="A43" s="63"/>
      <c r="B43" s="61" t="s">
        <v>2024</v>
      </c>
      <c r="C43" s="144">
        <v>30</v>
      </c>
      <c r="D43" s="635" t="s">
        <v>1439</v>
      </c>
      <c r="E43" s="749"/>
      <c r="F43" s="749"/>
      <c r="G43" s="749"/>
      <c r="H43" s="34"/>
      <c r="I43" s="28"/>
    </row>
    <row r="44" spans="1:9" ht="14.25">
      <c r="A44" s="82"/>
      <c r="B44" s="358"/>
      <c r="C44" s="144"/>
      <c r="D44" s="826"/>
      <c r="E44" s="749"/>
      <c r="F44" s="749"/>
      <c r="G44" s="749"/>
      <c r="H44" s="34"/>
      <c r="I44" s="28"/>
    </row>
    <row r="45" spans="1:9" ht="14.25">
      <c r="A45" s="12"/>
      <c r="B45" s="359" t="s">
        <v>2038</v>
      </c>
      <c r="C45" s="144">
        <v>31</v>
      </c>
      <c r="D45" s="918" t="s">
        <v>4364</v>
      </c>
      <c r="E45" s="637"/>
      <c r="F45" s="749"/>
      <c r="G45" s="749"/>
      <c r="H45" s="34"/>
      <c r="I45" s="28"/>
    </row>
    <row r="46" spans="1:9" ht="14.25">
      <c r="A46" s="187"/>
      <c r="B46" s="89"/>
      <c r="C46" s="89"/>
      <c r="D46" s="13"/>
      <c r="E46" s="34"/>
      <c r="F46" s="34"/>
      <c r="G46" s="34"/>
      <c r="H46" s="34"/>
      <c r="I46" s="28"/>
    </row>
    <row r="47" spans="1:9" ht="14.25">
      <c r="A47" s="74"/>
      <c r="B47" s="34"/>
      <c r="C47" s="34"/>
      <c r="D47" s="13"/>
      <c r="E47" s="34"/>
      <c r="F47" s="34"/>
      <c r="G47" s="34"/>
      <c r="H47" s="34"/>
      <c r="I47" s="28"/>
    </row>
    <row r="48" ht="14.25">
      <c r="D48" s="7"/>
    </row>
    <row r="49" ht="14.25">
      <c r="D49" s="7"/>
    </row>
    <row r="50" ht="14.25">
      <c r="D50" s="7"/>
    </row>
    <row r="51" ht="14.25">
      <c r="D51" s="7"/>
    </row>
    <row r="52" ht="14.25">
      <c r="D52" s="7"/>
    </row>
    <row r="53" ht="14.25">
      <c r="D53" s="7"/>
    </row>
  </sheetData>
  <sheetProtection password="DAB2" sheet="1" objects="1" scenarios="1"/>
  <mergeCells count="1">
    <mergeCell ref="F5:G5"/>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49" r:id="rId1"/>
  <headerFooter differentFirst="1">
    <firstFooter>&amp;C&amp;[219/&amp;[268</first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F74"/>
  <sheetViews>
    <sheetView zoomScale="75" zoomScaleNormal="75" zoomScalePageLayoutView="0" workbookViewId="0" topLeftCell="A1">
      <selection activeCell="G51" sqref="G51"/>
    </sheetView>
  </sheetViews>
  <sheetFormatPr defaultColWidth="9.140625" defaultRowHeight="15"/>
  <cols>
    <col min="1" max="1" width="9.140625" style="4" customWidth="1"/>
    <col min="2" max="2" width="28.8515625" style="4" customWidth="1"/>
    <col min="3" max="3" width="77.421875" style="4" customWidth="1"/>
    <col min="4" max="16384" width="9.140625" style="4" customWidth="1"/>
  </cols>
  <sheetData>
    <row r="1" spans="1:6" ht="15">
      <c r="A1" s="210"/>
      <c r="C1" s="193"/>
      <c r="D1" s="193"/>
      <c r="F1" s="193"/>
    </row>
    <row r="2" ht="14.25">
      <c r="A2" s="192" t="s">
        <v>25</v>
      </c>
    </row>
    <row r="3" ht="14.25">
      <c r="A3" s="20" t="s">
        <v>3772</v>
      </c>
    </row>
    <row r="4" spans="1:3" ht="14.25">
      <c r="A4" s="27"/>
      <c r="B4" s="27"/>
      <c r="C4" s="27"/>
    </row>
    <row r="5" spans="1:3" ht="14.25">
      <c r="A5" s="25"/>
      <c r="B5" s="25" t="s">
        <v>1413</v>
      </c>
      <c r="C5" s="25" t="s">
        <v>1414</v>
      </c>
    </row>
    <row r="6" spans="1:3" ht="57" hidden="1">
      <c r="A6" s="1068" t="s">
        <v>1229</v>
      </c>
      <c r="B6" s="1068" t="s">
        <v>1230</v>
      </c>
      <c r="C6" s="221" t="s">
        <v>1231</v>
      </c>
    </row>
    <row r="7" spans="1:3" ht="14.25" hidden="1">
      <c r="A7" s="1067"/>
      <c r="B7" s="1067"/>
      <c r="C7" s="222"/>
    </row>
    <row r="8" spans="1:3" ht="57" hidden="1">
      <c r="A8" s="1067"/>
      <c r="B8" s="1067"/>
      <c r="C8" s="222" t="s">
        <v>1232</v>
      </c>
    </row>
    <row r="9" spans="1:3" ht="14.25" hidden="1">
      <c r="A9" s="1067"/>
      <c r="B9" s="1067"/>
      <c r="C9" s="419"/>
    </row>
    <row r="10" spans="1:3" ht="42.75" hidden="1">
      <c r="A10" s="1067"/>
      <c r="B10" s="1067"/>
      <c r="C10" s="419" t="s">
        <v>1233</v>
      </c>
    </row>
    <row r="11" spans="1:3" ht="14.25" hidden="1">
      <c r="A11" s="1067"/>
      <c r="B11" s="1067"/>
      <c r="C11" s="419"/>
    </row>
    <row r="12" spans="1:3" ht="14.25" hidden="1">
      <c r="A12" s="1067"/>
      <c r="B12" s="1067"/>
      <c r="C12" s="419" t="s">
        <v>1234</v>
      </c>
    </row>
    <row r="13" spans="1:3" ht="28.5" hidden="1">
      <c r="A13" s="1067"/>
      <c r="B13" s="1067"/>
      <c r="C13" s="419" t="s">
        <v>1235</v>
      </c>
    </row>
    <row r="14" spans="1:3" ht="213.75">
      <c r="A14" s="419"/>
      <c r="B14" s="419" t="s">
        <v>3773</v>
      </c>
      <c r="C14" s="419" t="s">
        <v>4328</v>
      </c>
    </row>
    <row r="15" spans="1:3" ht="28.5">
      <c r="A15" s="419" t="s">
        <v>1403</v>
      </c>
      <c r="B15" s="419" t="s">
        <v>3774</v>
      </c>
      <c r="C15" s="419" t="s">
        <v>3775</v>
      </c>
    </row>
    <row r="16" spans="1:3" ht="99.75">
      <c r="A16" s="419" t="s">
        <v>1511</v>
      </c>
      <c r="B16" s="419" t="s">
        <v>3776</v>
      </c>
      <c r="C16" s="419" t="s">
        <v>4333</v>
      </c>
    </row>
    <row r="17" spans="1:3" ht="99.75">
      <c r="A17" s="419" t="s">
        <v>1562</v>
      </c>
      <c r="B17" s="419" t="s">
        <v>3777</v>
      </c>
      <c r="C17" s="419" t="s">
        <v>3778</v>
      </c>
    </row>
    <row r="18" spans="1:3" ht="96" customHeight="1">
      <c r="A18" s="419" t="s">
        <v>1512</v>
      </c>
      <c r="B18" s="419" t="s">
        <v>3779</v>
      </c>
      <c r="C18" s="419" t="s">
        <v>4334</v>
      </c>
    </row>
    <row r="19" spans="1:3" ht="76.5" customHeight="1">
      <c r="A19" s="419" t="s">
        <v>1563</v>
      </c>
      <c r="B19" s="419" t="s">
        <v>3780</v>
      </c>
      <c r="C19" s="419" t="s">
        <v>3781</v>
      </c>
    </row>
    <row r="20" spans="1:3" ht="99.75">
      <c r="A20" s="419" t="s">
        <v>1513</v>
      </c>
      <c r="B20" s="419" t="s">
        <v>4335</v>
      </c>
      <c r="C20" s="419" t="s">
        <v>4337</v>
      </c>
    </row>
    <row r="21" spans="1:3" ht="85.5">
      <c r="A21" s="419" t="s">
        <v>1564</v>
      </c>
      <c r="B21" s="419" t="s">
        <v>4336</v>
      </c>
      <c r="C21" s="419" t="s">
        <v>4338</v>
      </c>
    </row>
    <row r="22" spans="1:3" ht="85.5">
      <c r="A22" s="419" t="s">
        <v>1514</v>
      </c>
      <c r="B22" s="419" t="s">
        <v>3782</v>
      </c>
      <c r="C22" s="419" t="s">
        <v>4339</v>
      </c>
    </row>
    <row r="23" spans="1:3" ht="85.5">
      <c r="A23" s="419" t="s">
        <v>1565</v>
      </c>
      <c r="B23" s="419" t="s">
        <v>3783</v>
      </c>
      <c r="C23" s="419" t="s">
        <v>4340</v>
      </c>
    </row>
    <row r="24" spans="1:3" ht="99.75">
      <c r="A24" s="419" t="s">
        <v>1515</v>
      </c>
      <c r="B24" s="419" t="s">
        <v>3784</v>
      </c>
      <c r="C24" s="419" t="s">
        <v>4341</v>
      </c>
    </row>
    <row r="25" spans="1:3" ht="85.5">
      <c r="A25" s="419" t="s">
        <v>1566</v>
      </c>
      <c r="B25" s="419" t="s">
        <v>3785</v>
      </c>
      <c r="C25" s="419" t="s">
        <v>3786</v>
      </c>
    </row>
    <row r="26" spans="1:3" ht="128.25">
      <c r="A26" s="419" t="s">
        <v>1516</v>
      </c>
      <c r="B26" s="419" t="s">
        <v>4343</v>
      </c>
      <c r="C26" s="419" t="s">
        <v>4342</v>
      </c>
    </row>
    <row r="27" spans="1:3" ht="99.75">
      <c r="A27" s="419" t="s">
        <v>1567</v>
      </c>
      <c r="B27" s="419" t="s">
        <v>3787</v>
      </c>
      <c r="C27" s="419" t="s">
        <v>3788</v>
      </c>
    </row>
    <row r="28" spans="1:3" ht="114">
      <c r="A28" s="419" t="s">
        <v>1281</v>
      </c>
      <c r="B28" s="419" t="s">
        <v>3789</v>
      </c>
      <c r="C28" s="419" t="s">
        <v>4344</v>
      </c>
    </row>
    <row r="29" spans="1:3" ht="85.5">
      <c r="A29" s="419" t="s">
        <v>1282</v>
      </c>
      <c r="B29" s="419" t="s">
        <v>3790</v>
      </c>
      <c r="C29" s="419" t="s">
        <v>3791</v>
      </c>
    </row>
    <row r="30" spans="1:3" ht="99.75">
      <c r="A30" s="419" t="s">
        <v>1517</v>
      </c>
      <c r="B30" s="419" t="s">
        <v>3792</v>
      </c>
      <c r="C30" s="419" t="s">
        <v>4345</v>
      </c>
    </row>
    <row r="31" spans="1:3" ht="85.5">
      <c r="A31" s="419" t="s">
        <v>1568</v>
      </c>
      <c r="B31" s="419" t="s">
        <v>3793</v>
      </c>
      <c r="C31" s="419" t="s">
        <v>4346</v>
      </c>
    </row>
    <row r="32" spans="1:3" ht="99.75">
      <c r="A32" s="419" t="s">
        <v>1518</v>
      </c>
      <c r="B32" s="419" t="s">
        <v>3794</v>
      </c>
      <c r="C32" s="419" t="s">
        <v>4347</v>
      </c>
    </row>
    <row r="33" spans="1:3" ht="99.75">
      <c r="A33" s="419" t="s">
        <v>1569</v>
      </c>
      <c r="B33" s="419" t="s">
        <v>3795</v>
      </c>
      <c r="C33" s="419" t="s">
        <v>3796</v>
      </c>
    </row>
    <row r="34" spans="1:3" ht="85.5">
      <c r="A34" s="419" t="s">
        <v>1519</v>
      </c>
      <c r="B34" s="419" t="s">
        <v>3797</v>
      </c>
      <c r="C34" s="419" t="s">
        <v>4348</v>
      </c>
    </row>
    <row r="35" spans="1:3" ht="99.75">
      <c r="A35" s="419" t="s">
        <v>1570</v>
      </c>
      <c r="B35" s="419" t="s">
        <v>3798</v>
      </c>
      <c r="C35" s="419" t="s">
        <v>4349</v>
      </c>
    </row>
    <row r="36" spans="1:3" ht="99.75">
      <c r="A36" s="419" t="s">
        <v>1520</v>
      </c>
      <c r="B36" s="419" t="s">
        <v>3799</v>
      </c>
      <c r="C36" s="419" t="s">
        <v>4415</v>
      </c>
    </row>
    <row r="37" spans="1:3" ht="85.5">
      <c r="A37" s="419" t="s">
        <v>1571</v>
      </c>
      <c r="B37" s="419" t="s">
        <v>3800</v>
      </c>
      <c r="C37" s="419" t="s">
        <v>3801</v>
      </c>
    </row>
    <row r="38" spans="1:3" ht="85.5">
      <c r="A38" s="419" t="s">
        <v>1521</v>
      </c>
      <c r="B38" s="419" t="s">
        <v>3802</v>
      </c>
      <c r="C38" s="419" t="s">
        <v>4351</v>
      </c>
    </row>
    <row r="39" spans="1:3" ht="93" customHeight="1">
      <c r="A39" s="419" t="s">
        <v>1572</v>
      </c>
      <c r="B39" s="419" t="s">
        <v>3803</v>
      </c>
      <c r="C39" s="419" t="s">
        <v>4350</v>
      </c>
    </row>
    <row r="40" spans="1:3" ht="71.25">
      <c r="A40" s="419" t="s">
        <v>1522</v>
      </c>
      <c r="B40" s="419" t="s">
        <v>3804</v>
      </c>
      <c r="C40" s="419" t="s">
        <v>4352</v>
      </c>
    </row>
    <row r="41" spans="1:3" ht="57">
      <c r="A41" s="419" t="s">
        <v>1573</v>
      </c>
      <c r="B41" s="419" t="s">
        <v>3805</v>
      </c>
      <c r="C41" s="419" t="s">
        <v>3806</v>
      </c>
    </row>
    <row r="42" spans="1:3" ht="71.25">
      <c r="A42" s="419" t="s">
        <v>1304</v>
      </c>
      <c r="B42" s="419" t="s">
        <v>3807</v>
      </c>
      <c r="C42" s="419" t="s">
        <v>4353</v>
      </c>
    </row>
    <row r="43" spans="1:3" ht="57">
      <c r="A43" s="419" t="s">
        <v>1305</v>
      </c>
      <c r="B43" s="419" t="s">
        <v>3808</v>
      </c>
      <c r="C43" s="419" t="s">
        <v>4354</v>
      </c>
    </row>
    <row r="44" spans="1:3" ht="71.25">
      <c r="A44" s="419" t="s">
        <v>1227</v>
      </c>
      <c r="B44" s="419" t="s">
        <v>3809</v>
      </c>
      <c r="C44" s="419" t="s">
        <v>4355</v>
      </c>
    </row>
    <row r="45" spans="1:3" ht="57">
      <c r="A45" s="419" t="s">
        <v>1228</v>
      </c>
      <c r="B45" s="419" t="s">
        <v>3810</v>
      </c>
      <c r="C45" s="419" t="s">
        <v>4356</v>
      </c>
    </row>
    <row r="46" spans="1:3" ht="57">
      <c r="A46" s="419" t="s">
        <v>1310</v>
      </c>
      <c r="B46" s="419" t="s">
        <v>3811</v>
      </c>
      <c r="C46" s="419" t="s">
        <v>4357</v>
      </c>
    </row>
    <row r="47" spans="1:3" ht="44.25" customHeight="1">
      <c r="A47" s="419" t="s">
        <v>1311</v>
      </c>
      <c r="B47" s="419" t="s">
        <v>3812</v>
      </c>
      <c r="C47" s="421" t="s">
        <v>3813</v>
      </c>
    </row>
    <row r="48" spans="1:3" ht="33" customHeight="1">
      <c r="A48" s="1067" t="s">
        <v>1423</v>
      </c>
      <c r="B48" s="1066" t="s">
        <v>3814</v>
      </c>
      <c r="C48" s="947" t="s">
        <v>3815</v>
      </c>
    </row>
    <row r="49" spans="1:3" ht="14.25" customHeight="1">
      <c r="A49" s="1067"/>
      <c r="B49" s="1066"/>
      <c r="C49" s="954"/>
    </row>
    <row r="50" spans="1:3" ht="85.5">
      <c r="A50" s="419" t="s">
        <v>1319</v>
      </c>
      <c r="B50" s="419" t="s">
        <v>3816</v>
      </c>
      <c r="C50" s="420" t="s">
        <v>4358</v>
      </c>
    </row>
    <row r="51" spans="1:3" ht="85.5">
      <c r="A51" s="419" t="s">
        <v>1323</v>
      </c>
      <c r="B51" s="419" t="s">
        <v>3817</v>
      </c>
      <c r="C51" s="419" t="s">
        <v>4359</v>
      </c>
    </row>
    <row r="52" spans="1:3" ht="71.25">
      <c r="A52" s="419" t="s">
        <v>1327</v>
      </c>
      <c r="B52" s="419" t="s">
        <v>3818</v>
      </c>
      <c r="C52" s="421" t="s">
        <v>4360</v>
      </c>
    </row>
    <row r="53" spans="1:3" ht="57">
      <c r="A53" s="1067" t="s">
        <v>1342</v>
      </c>
      <c r="B53" s="1066" t="s">
        <v>3819</v>
      </c>
      <c r="C53" s="421" t="s">
        <v>4362</v>
      </c>
    </row>
    <row r="54" spans="1:3" ht="28.5">
      <c r="A54" s="1067"/>
      <c r="B54" s="1066"/>
      <c r="C54" s="420" t="s">
        <v>4361</v>
      </c>
    </row>
    <row r="55" spans="1:3" ht="42.75">
      <c r="A55" s="419" t="s">
        <v>1347</v>
      </c>
      <c r="B55" s="419" t="s">
        <v>3820</v>
      </c>
      <c r="C55" s="220" t="s">
        <v>3821</v>
      </c>
    </row>
    <row r="56" spans="1:3" ht="42.75">
      <c r="A56" s="1067" t="s">
        <v>1427</v>
      </c>
      <c r="B56" s="1066" t="s">
        <v>3822</v>
      </c>
      <c r="C56" s="421" t="s">
        <v>4363</v>
      </c>
    </row>
    <row r="57" spans="1:3" ht="14.25">
      <c r="A57" s="1067"/>
      <c r="B57" s="1066"/>
      <c r="C57" s="420" t="s">
        <v>1236</v>
      </c>
    </row>
    <row r="58" spans="1:3" ht="71.25">
      <c r="A58" s="419" t="s">
        <v>1428</v>
      </c>
      <c r="B58" s="419" t="s">
        <v>4511</v>
      </c>
      <c r="C58" s="420" t="s">
        <v>4510</v>
      </c>
    </row>
    <row r="59" spans="1:3" ht="34.5" customHeight="1">
      <c r="A59" s="419" t="s">
        <v>1429</v>
      </c>
      <c r="B59" s="419" t="s">
        <v>2021</v>
      </c>
      <c r="C59" s="419" t="s">
        <v>3824</v>
      </c>
    </row>
    <row r="60" spans="1:3" ht="19.5" customHeight="1">
      <c r="A60" s="419" t="s">
        <v>1438</v>
      </c>
      <c r="B60" s="419" t="s">
        <v>2022</v>
      </c>
      <c r="C60" s="421" t="s">
        <v>3825</v>
      </c>
    </row>
    <row r="61" spans="1:3" ht="22.5" customHeight="1">
      <c r="A61" s="1067" t="s">
        <v>1430</v>
      </c>
      <c r="B61" s="1066" t="s">
        <v>2023</v>
      </c>
      <c r="C61" s="421" t="s">
        <v>4517</v>
      </c>
    </row>
    <row r="62" spans="1:3" ht="22.5" customHeight="1">
      <c r="A62" s="1067"/>
      <c r="B62" s="1066"/>
      <c r="C62" s="374" t="s">
        <v>3123</v>
      </c>
    </row>
    <row r="63" spans="1:3" ht="14.25">
      <c r="A63" s="419" t="s">
        <v>1439</v>
      </c>
      <c r="B63" s="419" t="s">
        <v>2024</v>
      </c>
      <c r="C63" s="220" t="s">
        <v>4518</v>
      </c>
    </row>
    <row r="64" spans="1:3" ht="19.5" customHeight="1">
      <c r="A64" s="1067" t="s">
        <v>1431</v>
      </c>
      <c r="B64" s="1066" t="s">
        <v>1237</v>
      </c>
      <c r="C64" s="421" t="s">
        <v>4517</v>
      </c>
    </row>
    <row r="65" spans="1:3" ht="14.25">
      <c r="A65" s="1067"/>
      <c r="B65" s="1066"/>
      <c r="C65" s="420" t="s">
        <v>3826</v>
      </c>
    </row>
    <row r="66" spans="1:3" ht="14.25">
      <c r="A66" s="27"/>
      <c r="B66" s="27"/>
      <c r="C66" s="27"/>
    </row>
    <row r="67" spans="1:3" ht="14.25">
      <c r="A67" s="27"/>
      <c r="B67" s="27"/>
      <c r="C67" s="27"/>
    </row>
    <row r="68" spans="1:3" ht="14.25">
      <c r="A68" s="27"/>
      <c r="B68" s="27"/>
      <c r="C68" s="27"/>
    </row>
    <row r="69" spans="1:3" ht="14.25">
      <c r="A69" s="27"/>
      <c r="B69" s="27"/>
      <c r="C69" s="27"/>
    </row>
    <row r="70" spans="1:3" ht="14.25">
      <c r="A70" s="27"/>
      <c r="B70" s="27"/>
      <c r="C70" s="27"/>
    </row>
    <row r="71" spans="1:3" ht="14.25">
      <c r="A71" s="27"/>
      <c r="B71" s="27"/>
      <c r="C71" s="27"/>
    </row>
    <row r="72" spans="1:3" ht="14.25">
      <c r="A72" s="27"/>
      <c r="B72" s="27"/>
      <c r="C72" s="27"/>
    </row>
    <row r="73" spans="1:3" ht="14.25">
      <c r="A73" s="27"/>
      <c r="B73" s="27"/>
      <c r="C73" s="27"/>
    </row>
    <row r="74" spans="1:3" ht="14.25">
      <c r="A74" s="27"/>
      <c r="B74" s="27"/>
      <c r="C74" s="27"/>
    </row>
  </sheetData>
  <sheetProtection/>
  <mergeCells count="13">
    <mergeCell ref="A64:A65"/>
    <mergeCell ref="B64:B65"/>
    <mergeCell ref="A53:A54"/>
    <mergeCell ref="B53:B54"/>
    <mergeCell ref="A56:A57"/>
    <mergeCell ref="B56:B57"/>
    <mergeCell ref="A61:A62"/>
    <mergeCell ref="B61:B62"/>
    <mergeCell ref="C48:C49"/>
    <mergeCell ref="A6:A13"/>
    <mergeCell ref="B6:B13"/>
    <mergeCell ref="A48:A49"/>
    <mergeCell ref="B48:B49"/>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75" r:id="rId1"/>
  <headerFooter differentFirst="1">
    <firstFooter>&amp;C&amp;[174/&amp;[268</firstFooter>
  </headerFooter>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D5" sqref="D4:D5"/>
    </sheetView>
  </sheetViews>
  <sheetFormatPr defaultColWidth="11.421875" defaultRowHeight="15"/>
  <cols>
    <col min="2" max="2" width="29.140625" style="0" customWidth="1"/>
  </cols>
  <sheetData>
    <row r="1" spans="1:9" ht="15">
      <c r="A1" s="588">
        <f>Dénomination</f>
        <v>0</v>
      </c>
      <c r="B1" s="589"/>
      <c r="C1" s="589"/>
      <c r="D1" s="589"/>
      <c r="E1" s="589"/>
      <c r="F1" s="589"/>
      <c r="G1" s="589"/>
      <c r="H1" s="589"/>
      <c r="I1" s="590" t="str">
        <f>"Exercice "&amp;Exercice&amp;" en "&amp;unité</f>
        <v>Exercice  en euros</v>
      </c>
    </row>
    <row r="2" spans="1:9" ht="15">
      <c r="A2" s="591" t="str">
        <f>TEXT(id,"""RNM : ""000 000 000")</f>
        <v>RNM : 000 000 000</v>
      </c>
      <c r="B2" s="592"/>
      <c r="C2" s="592"/>
      <c r="D2" s="592"/>
      <c r="E2" s="592"/>
      <c r="F2" s="592"/>
      <c r="G2" s="592"/>
      <c r="H2" s="593"/>
      <c r="I2" s="594"/>
    </row>
    <row r="3" spans="1:9" ht="15">
      <c r="A3" s="476"/>
      <c r="B3" s="476"/>
      <c r="C3" s="476"/>
      <c r="D3" s="476"/>
      <c r="E3" s="476"/>
      <c r="F3" s="476"/>
      <c r="G3" s="476"/>
      <c r="H3" s="476"/>
      <c r="I3" s="476"/>
    </row>
    <row r="4" spans="1:9" ht="15">
      <c r="A4" s="595" t="s">
        <v>3736</v>
      </c>
      <c r="B4" s="596" t="s">
        <v>3737</v>
      </c>
      <c r="C4" s="596">
        <v>98</v>
      </c>
      <c r="D4" s="477"/>
      <c r="E4" s="597"/>
      <c r="F4" s="598" t="s">
        <v>3738</v>
      </c>
      <c r="G4" s="478"/>
      <c r="H4" s="598" t="s">
        <v>3739</v>
      </c>
      <c r="I4" s="479" t="s">
        <v>4547</v>
      </c>
    </row>
    <row r="5" spans="1:9" ht="15">
      <c r="A5" s="599"/>
      <c r="B5" s="600" t="s">
        <v>3726</v>
      </c>
      <c r="C5" s="600">
        <v>99</v>
      </c>
      <c r="D5" s="480"/>
      <c r="E5" s="601"/>
      <c r="F5" s="601"/>
      <c r="G5" s="601"/>
      <c r="H5" s="601"/>
      <c r="I5" s="602"/>
    </row>
  </sheetData>
  <sheetProtection/>
  <dataValidations count="1">
    <dataValidation type="whole" operator="lessThanOrEqual" showInputMessage="1" showErrorMessage="1" promptTitle="N° RNM sur 9 chiffres" errorTitle="N° RNM" error="Merci de saisir votre RNM sur 9 chiffres" sqref="D4">
      <formula1>999999999</formula1>
    </dataValidation>
  </dataValidation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F0"/>
    <pageSetUpPr fitToPage="1"/>
  </sheetPr>
  <dimension ref="A1:L56"/>
  <sheetViews>
    <sheetView zoomScale="75" zoomScaleNormal="75" zoomScalePageLayoutView="0" workbookViewId="0" topLeftCell="A7">
      <selection activeCell="B18" sqref="B18"/>
    </sheetView>
  </sheetViews>
  <sheetFormatPr defaultColWidth="9.140625" defaultRowHeight="15"/>
  <cols>
    <col min="1" max="1" width="9.140625" style="338" customWidth="1"/>
    <col min="2" max="2" width="72.57421875" style="338" customWidth="1"/>
    <col min="3" max="3" width="10.140625" style="338" customWidth="1"/>
    <col min="4" max="4" width="23.421875" style="338" customWidth="1"/>
    <col min="5" max="5" width="22.7109375" style="338" customWidth="1"/>
    <col min="6" max="6" width="20.28125" style="338" bestFit="1" customWidth="1"/>
    <col min="7" max="7" width="9.140625" style="338" customWidth="1"/>
    <col min="8" max="8" width="13.28125" style="338" customWidth="1"/>
    <col min="9" max="9" width="13.57421875" style="338" customWidth="1"/>
    <col min="10" max="10" width="9.140625" style="338" customWidth="1"/>
    <col min="11" max="11" width="13.57421875" style="338" customWidth="1"/>
    <col min="12" max="12" width="15.00390625" style="338" customWidth="1"/>
    <col min="13" max="16384" width="9.140625" style="338" customWidth="1"/>
  </cols>
  <sheetData>
    <row r="1" spans="1:12" ht="22.5" customHeight="1">
      <c r="A1" s="335" t="s">
        <v>1987</v>
      </c>
      <c r="B1" s="336"/>
      <c r="C1" s="336"/>
      <c r="D1" s="336"/>
      <c r="E1" s="228"/>
      <c r="F1" s="229" t="s">
        <v>1649</v>
      </c>
      <c r="G1" s="337"/>
      <c r="H1" s="337"/>
      <c r="I1" s="337"/>
      <c r="J1" s="337"/>
      <c r="K1" s="337"/>
      <c r="L1" s="337"/>
    </row>
    <row r="2" spans="1:12" ht="15">
      <c r="A2" s="335" t="s">
        <v>1988</v>
      </c>
      <c r="B2" s="335"/>
      <c r="C2" s="335"/>
      <c r="D2" s="335"/>
      <c r="E2" s="230"/>
      <c r="F2" s="227" t="s">
        <v>1650</v>
      </c>
      <c r="G2" s="339"/>
      <c r="H2" s="339"/>
      <c r="I2" s="340"/>
      <c r="J2" s="337"/>
      <c r="K2" s="337"/>
      <c r="L2" s="337"/>
    </row>
    <row r="3" spans="1:12" ht="15">
      <c r="A3" s="341"/>
      <c r="B3" s="335"/>
      <c r="C3" s="335"/>
      <c r="D3" s="335"/>
      <c r="E3" s="913"/>
      <c r="F3" s="914" t="s">
        <v>4416</v>
      </c>
      <c r="G3" s="337"/>
      <c r="H3" s="342"/>
      <c r="I3" s="337"/>
      <c r="J3" s="337"/>
      <c r="K3" s="337"/>
      <c r="L3" s="337"/>
    </row>
    <row r="4" spans="1:12" ht="30" customHeight="1">
      <c r="A4" s="337"/>
      <c r="B4" s="337"/>
      <c r="C4" s="337"/>
      <c r="D4" s="337"/>
      <c r="E4" s="1069" t="s">
        <v>1989</v>
      </c>
      <c r="F4" s="1069"/>
      <c r="G4" s="337"/>
      <c r="H4" s="1069" t="s">
        <v>1990</v>
      </c>
      <c r="I4" s="1069"/>
      <c r="J4" s="1069"/>
      <c r="K4" s="1069"/>
      <c r="L4" s="1069"/>
    </row>
    <row r="5" spans="1:12" ht="14.25">
      <c r="A5" s="337"/>
      <c r="B5" s="337"/>
      <c r="C5" s="337"/>
      <c r="D5" s="337"/>
      <c r="E5" s="343" t="s">
        <v>1991</v>
      </c>
      <c r="F5" s="343" t="s">
        <v>1992</v>
      </c>
      <c r="G5" s="335"/>
      <c r="H5" s="1070" t="s">
        <v>1991</v>
      </c>
      <c r="I5" s="1070"/>
      <c r="J5" s="344"/>
      <c r="K5" s="1070" t="s">
        <v>1992</v>
      </c>
      <c r="L5" s="1070"/>
    </row>
    <row r="6" spans="1:12" ht="17.25">
      <c r="A6" s="337"/>
      <c r="B6" s="336"/>
      <c r="C6" s="336"/>
      <c r="D6" s="336"/>
      <c r="E6" s="345" t="s">
        <v>1993</v>
      </c>
      <c r="F6" s="345" t="s">
        <v>1994</v>
      </c>
      <c r="G6" s="337"/>
      <c r="H6" s="337"/>
      <c r="I6" s="337"/>
      <c r="J6" s="337"/>
      <c r="K6" s="337"/>
      <c r="L6" s="337"/>
    </row>
    <row r="7" spans="1:12" ht="26.25" customHeight="1">
      <c r="A7" s="346"/>
      <c r="B7" s="919" t="s">
        <v>4331</v>
      </c>
      <c r="C7" s="345">
        <v>1</v>
      </c>
      <c r="D7" s="867"/>
      <c r="E7" s="868" t="s">
        <v>1507</v>
      </c>
      <c r="F7" s="868" t="s">
        <v>1440</v>
      </c>
      <c r="G7" s="869"/>
      <c r="H7" s="869"/>
      <c r="I7" s="869"/>
      <c r="J7" s="869"/>
      <c r="K7" s="869"/>
      <c r="L7" s="869"/>
    </row>
    <row r="8" spans="1:12" ht="71.25">
      <c r="A8" s="347"/>
      <c r="B8" s="348"/>
      <c r="C8" s="348"/>
      <c r="D8" s="870"/>
      <c r="E8" s="871"/>
      <c r="F8" s="871"/>
      <c r="G8" s="870"/>
      <c r="H8" s="864" t="s">
        <v>1995</v>
      </c>
      <c r="I8" s="864" t="s">
        <v>1996</v>
      </c>
      <c r="J8" s="870"/>
      <c r="K8" s="864" t="s">
        <v>1995</v>
      </c>
      <c r="L8" s="864" t="s">
        <v>1996</v>
      </c>
    </row>
    <row r="9" spans="1:12" ht="14.25">
      <c r="A9" s="346"/>
      <c r="B9" s="61" t="s">
        <v>1997</v>
      </c>
      <c r="C9" s="306">
        <v>2</v>
      </c>
      <c r="D9" s="872"/>
      <c r="E9" s="869"/>
      <c r="F9" s="869"/>
      <c r="G9" s="869"/>
      <c r="H9" s="873" t="s">
        <v>1574</v>
      </c>
      <c r="I9" s="873" t="s">
        <v>1587</v>
      </c>
      <c r="J9" s="869"/>
      <c r="K9" s="873" t="s">
        <v>1596</v>
      </c>
      <c r="L9" s="873" t="s">
        <v>1269</v>
      </c>
    </row>
    <row r="10" spans="1:12" ht="14.25">
      <c r="A10" s="346"/>
      <c r="B10" s="61" t="s">
        <v>1998</v>
      </c>
      <c r="C10" s="306">
        <v>3</v>
      </c>
      <c r="D10" s="872"/>
      <c r="E10" s="869"/>
      <c r="F10" s="869"/>
      <c r="G10" s="869"/>
      <c r="H10" s="873" t="s">
        <v>1575</v>
      </c>
      <c r="I10" s="873" t="s">
        <v>1270</v>
      </c>
      <c r="J10" s="869"/>
      <c r="K10" s="873" t="s">
        <v>1271</v>
      </c>
      <c r="L10" s="873" t="s">
        <v>1272</v>
      </c>
    </row>
    <row r="11" spans="1:12" ht="14.25">
      <c r="A11" s="346"/>
      <c r="B11" s="61" t="s">
        <v>2037</v>
      </c>
      <c r="C11" s="306">
        <v>4</v>
      </c>
      <c r="D11" s="872"/>
      <c r="E11" s="869"/>
      <c r="F11" s="869"/>
      <c r="G11" s="869"/>
      <c r="H11" s="873" t="s">
        <v>1576</v>
      </c>
      <c r="I11" s="873" t="s">
        <v>1588</v>
      </c>
      <c r="J11" s="869"/>
      <c r="K11" s="873" t="s">
        <v>1597</v>
      </c>
      <c r="L11" s="873" t="s">
        <v>1238</v>
      </c>
    </row>
    <row r="12" spans="1:12" ht="14.25">
      <c r="A12" s="346"/>
      <c r="B12" s="61" t="s">
        <v>1999</v>
      </c>
      <c r="C12" s="306">
        <v>5</v>
      </c>
      <c r="D12" s="872"/>
      <c r="E12" s="869"/>
      <c r="F12" s="869"/>
      <c r="G12" s="869"/>
      <c r="H12" s="873" t="s">
        <v>1577</v>
      </c>
      <c r="I12" s="873" t="s">
        <v>1273</v>
      </c>
      <c r="J12" s="869"/>
      <c r="K12" s="873" t="s">
        <v>1274</v>
      </c>
      <c r="L12" s="873" t="s">
        <v>1275</v>
      </c>
    </row>
    <row r="13" spans="1:12" ht="14.25">
      <c r="A13" s="346"/>
      <c r="B13" s="61" t="s">
        <v>2000</v>
      </c>
      <c r="C13" s="306">
        <v>6</v>
      </c>
      <c r="D13" s="872"/>
      <c r="E13" s="869"/>
      <c r="F13" s="869"/>
      <c r="G13" s="869"/>
      <c r="H13" s="873" t="s">
        <v>1578</v>
      </c>
      <c r="I13" s="873" t="s">
        <v>1589</v>
      </c>
      <c r="J13" s="869"/>
      <c r="K13" s="873" t="s">
        <v>1598</v>
      </c>
      <c r="L13" s="873" t="s">
        <v>1280</v>
      </c>
    </row>
    <row r="14" spans="1:12" ht="28.5">
      <c r="A14" s="346"/>
      <c r="B14" s="61" t="s">
        <v>2001</v>
      </c>
      <c r="C14" s="306">
        <v>7</v>
      </c>
      <c r="D14" s="872"/>
      <c r="E14" s="869"/>
      <c r="F14" s="869"/>
      <c r="G14" s="869"/>
      <c r="H14" s="873" t="s">
        <v>1579</v>
      </c>
      <c r="I14" s="873" t="s">
        <v>1590</v>
      </c>
      <c r="J14" s="869"/>
      <c r="K14" s="873" t="s">
        <v>1599</v>
      </c>
      <c r="L14" s="873" t="s">
        <v>1239</v>
      </c>
    </row>
    <row r="15" spans="1:12" ht="28.5">
      <c r="A15" s="346"/>
      <c r="B15" s="61" t="s">
        <v>2002</v>
      </c>
      <c r="C15" s="306">
        <v>8</v>
      </c>
      <c r="D15" s="872"/>
      <c r="E15" s="869"/>
      <c r="F15" s="869"/>
      <c r="G15" s="869"/>
      <c r="H15" s="873" t="s">
        <v>1283</v>
      </c>
      <c r="I15" s="873" t="s">
        <v>1284</v>
      </c>
      <c r="J15" s="869"/>
      <c r="K15" s="873" t="s">
        <v>1285</v>
      </c>
      <c r="L15" s="873" t="s">
        <v>1286</v>
      </c>
    </row>
    <row r="16" spans="1:12" ht="14.25">
      <c r="A16" s="346"/>
      <c r="B16" s="61" t="s">
        <v>2003</v>
      </c>
      <c r="C16" s="306">
        <v>9</v>
      </c>
      <c r="D16" s="872"/>
      <c r="E16" s="869"/>
      <c r="F16" s="869"/>
      <c r="G16" s="869"/>
      <c r="H16" s="873" t="s">
        <v>1580</v>
      </c>
      <c r="I16" s="873" t="s">
        <v>1591</v>
      </c>
      <c r="J16" s="869"/>
      <c r="K16" s="873" t="s">
        <v>1600</v>
      </c>
      <c r="L16" s="873" t="s">
        <v>1287</v>
      </c>
    </row>
    <row r="17" spans="1:12" ht="14.25">
      <c r="A17" s="346"/>
      <c r="B17" s="61" t="s">
        <v>2004</v>
      </c>
      <c r="C17" s="306">
        <v>10</v>
      </c>
      <c r="D17" s="872"/>
      <c r="E17" s="869"/>
      <c r="F17" s="869"/>
      <c r="G17" s="869"/>
      <c r="H17" s="873" t="s">
        <v>1581</v>
      </c>
      <c r="I17" s="873" t="s">
        <v>1592</v>
      </c>
      <c r="J17" s="869"/>
      <c r="K17" s="873" t="s">
        <v>1601</v>
      </c>
      <c r="L17" s="873" t="s">
        <v>1288</v>
      </c>
    </row>
    <row r="18" spans="1:12" ht="14.25">
      <c r="A18" s="346"/>
      <c r="B18" s="61" t="s">
        <v>2005</v>
      </c>
      <c r="C18" s="306">
        <v>11</v>
      </c>
      <c r="D18" s="872"/>
      <c r="E18" s="869"/>
      <c r="F18" s="869"/>
      <c r="G18" s="869"/>
      <c r="H18" s="873" t="s">
        <v>1582</v>
      </c>
      <c r="I18" s="873" t="s">
        <v>1289</v>
      </c>
      <c r="J18" s="869"/>
      <c r="K18" s="873" t="s">
        <v>1290</v>
      </c>
      <c r="L18" s="873" t="s">
        <v>1291</v>
      </c>
    </row>
    <row r="19" spans="1:12" ht="14.25">
      <c r="A19" s="346"/>
      <c r="B19" s="61" t="s">
        <v>2006</v>
      </c>
      <c r="C19" s="306">
        <v>12</v>
      </c>
      <c r="D19" s="872"/>
      <c r="E19" s="869"/>
      <c r="F19" s="869"/>
      <c r="G19" s="869"/>
      <c r="H19" s="873" t="s">
        <v>1583</v>
      </c>
      <c r="I19" s="873" t="s">
        <v>1593</v>
      </c>
      <c r="J19" s="869"/>
      <c r="K19" s="873" t="s">
        <v>1602</v>
      </c>
      <c r="L19" s="873" t="s">
        <v>1292</v>
      </c>
    </row>
    <row r="20" spans="1:12" ht="14.25">
      <c r="A20" s="346"/>
      <c r="B20" s="61" t="s">
        <v>2007</v>
      </c>
      <c r="C20" s="306">
        <v>13</v>
      </c>
      <c r="D20" s="872"/>
      <c r="E20" s="869"/>
      <c r="F20" s="869"/>
      <c r="G20" s="869"/>
      <c r="H20" s="873" t="s">
        <v>1584</v>
      </c>
      <c r="I20" s="873" t="s">
        <v>1594</v>
      </c>
      <c r="J20" s="869"/>
      <c r="K20" s="873" t="s">
        <v>1603</v>
      </c>
      <c r="L20" s="873" t="s">
        <v>1298</v>
      </c>
    </row>
    <row r="21" spans="1:12" ht="14.25">
      <c r="A21" s="349"/>
      <c r="B21" s="61" t="s">
        <v>2008</v>
      </c>
      <c r="C21" s="306">
        <v>14</v>
      </c>
      <c r="D21" s="872"/>
      <c r="E21" s="874"/>
      <c r="F21" s="874"/>
      <c r="G21" s="874"/>
      <c r="H21" s="873" t="s">
        <v>1585</v>
      </c>
      <c r="I21" s="873" t="s">
        <v>1595</v>
      </c>
      <c r="J21" s="869"/>
      <c r="K21" s="873" t="s">
        <v>1604</v>
      </c>
      <c r="L21" s="873" t="s">
        <v>1299</v>
      </c>
    </row>
    <row r="22" spans="1:12" ht="14.25">
      <c r="A22" s="346"/>
      <c r="B22" s="61" t="s">
        <v>2009</v>
      </c>
      <c r="C22" s="306">
        <v>15</v>
      </c>
      <c r="D22" s="872"/>
      <c r="E22" s="869"/>
      <c r="F22" s="869"/>
      <c r="G22" s="869"/>
      <c r="H22" s="873" t="s">
        <v>1306</v>
      </c>
      <c r="I22" s="873" t="s">
        <v>1307</v>
      </c>
      <c r="J22" s="869"/>
      <c r="K22" s="873" t="s">
        <v>1308</v>
      </c>
      <c r="L22" s="873" t="s">
        <v>1309</v>
      </c>
    </row>
    <row r="23" spans="1:12" ht="14.25">
      <c r="A23" s="346"/>
      <c r="B23" s="61" t="s">
        <v>2010</v>
      </c>
      <c r="C23" s="306">
        <v>16</v>
      </c>
      <c r="D23" s="872"/>
      <c r="E23" s="869"/>
      <c r="F23" s="869"/>
      <c r="G23" s="869"/>
      <c r="H23" s="873" t="s">
        <v>1240</v>
      </c>
      <c r="I23" s="873" t="s">
        <v>1241</v>
      </c>
      <c r="J23" s="869"/>
      <c r="K23" s="873" t="s">
        <v>1242</v>
      </c>
      <c r="L23" s="873" t="s">
        <v>1243</v>
      </c>
    </row>
    <row r="24" spans="1:12" ht="14.25">
      <c r="A24" s="346"/>
      <c r="B24" s="61" t="s">
        <v>2011</v>
      </c>
      <c r="C24" s="306">
        <v>17</v>
      </c>
      <c r="D24" s="872"/>
      <c r="E24" s="869"/>
      <c r="F24" s="869"/>
      <c r="G24" s="869"/>
      <c r="H24" s="873" t="s">
        <v>1312</v>
      </c>
      <c r="I24" s="873" t="s">
        <v>1313</v>
      </c>
      <c r="J24" s="869"/>
      <c r="K24" s="873" t="s">
        <v>1314</v>
      </c>
      <c r="L24" s="873" t="s">
        <v>1315</v>
      </c>
    </row>
    <row r="25" spans="1:12" ht="14.25">
      <c r="A25" s="346"/>
      <c r="B25" s="337"/>
      <c r="C25" s="337"/>
      <c r="D25" s="872"/>
      <c r="E25" s="869"/>
      <c r="F25" s="869"/>
      <c r="G25" s="869"/>
      <c r="H25" s="869"/>
      <c r="I25" s="869"/>
      <c r="J25" s="869"/>
      <c r="K25" s="869"/>
      <c r="L25" s="869"/>
    </row>
    <row r="26" spans="1:12" ht="14.25">
      <c r="A26" s="346"/>
      <c r="B26" s="337"/>
      <c r="C26" s="337"/>
      <c r="D26" s="869"/>
      <c r="E26" s="875" t="s">
        <v>1991</v>
      </c>
      <c r="F26" s="875" t="s">
        <v>1992</v>
      </c>
      <c r="G26" s="876"/>
      <c r="H26" s="1071" t="s">
        <v>1991</v>
      </c>
      <c r="I26" s="1071"/>
      <c r="J26" s="877"/>
      <c r="K26" s="1071" t="s">
        <v>1992</v>
      </c>
      <c r="L26" s="1071"/>
    </row>
    <row r="27" spans="1:12" ht="17.25">
      <c r="A27" s="346"/>
      <c r="B27" s="342"/>
      <c r="C27" s="342"/>
      <c r="D27" s="878"/>
      <c r="E27" s="867" t="s">
        <v>1993</v>
      </c>
      <c r="F27" s="867" t="s">
        <v>1994</v>
      </c>
      <c r="G27" s="869"/>
      <c r="H27" s="869"/>
      <c r="I27" s="869"/>
      <c r="J27" s="869"/>
      <c r="K27" s="869"/>
      <c r="L27" s="869"/>
    </row>
    <row r="28" spans="1:12" ht="14.25">
      <c r="A28" s="346"/>
      <c r="B28" s="336" t="s">
        <v>2012</v>
      </c>
      <c r="C28" s="345">
        <v>18</v>
      </c>
      <c r="D28" s="867"/>
      <c r="E28" s="879" t="s">
        <v>1316</v>
      </c>
      <c r="F28" s="879" t="s">
        <v>1317</v>
      </c>
      <c r="G28" s="867"/>
      <c r="H28" s="869"/>
      <c r="I28" s="869"/>
      <c r="J28" s="869"/>
      <c r="K28" s="869"/>
      <c r="L28" s="869"/>
    </row>
    <row r="29" spans="1:12" ht="42.75">
      <c r="A29" s="346"/>
      <c r="B29" s="336"/>
      <c r="C29" s="336"/>
      <c r="D29" s="880"/>
      <c r="E29" s="869"/>
      <c r="F29" s="881"/>
      <c r="G29" s="881"/>
      <c r="H29" s="864" t="s">
        <v>1995</v>
      </c>
      <c r="I29" s="864" t="s">
        <v>2013</v>
      </c>
      <c r="J29" s="869"/>
      <c r="K29" s="864" t="s">
        <v>1995</v>
      </c>
      <c r="L29" s="864" t="s">
        <v>2013</v>
      </c>
    </row>
    <row r="30" spans="1:12" ht="28.5">
      <c r="A30" s="347"/>
      <c r="B30" s="61" t="s">
        <v>2014</v>
      </c>
      <c r="C30" s="306">
        <v>19</v>
      </c>
      <c r="D30" s="880"/>
      <c r="E30" s="869"/>
      <c r="F30" s="880"/>
      <c r="G30" s="874"/>
      <c r="H30" s="873" t="s">
        <v>1321</v>
      </c>
      <c r="I30" s="869"/>
      <c r="J30" s="869"/>
      <c r="K30" s="873" t="s">
        <v>1322</v>
      </c>
      <c r="L30" s="869"/>
    </row>
    <row r="31" spans="1:12" ht="28.5">
      <c r="A31" s="346"/>
      <c r="B31" s="61" t="s">
        <v>2015</v>
      </c>
      <c r="C31" s="306">
        <v>20</v>
      </c>
      <c r="D31" s="880"/>
      <c r="E31" s="869"/>
      <c r="F31" s="880"/>
      <c r="G31" s="874"/>
      <c r="H31" s="873" t="s">
        <v>1325</v>
      </c>
      <c r="I31" s="869"/>
      <c r="J31" s="869"/>
      <c r="K31" s="873" t="s">
        <v>1326</v>
      </c>
      <c r="L31" s="869"/>
    </row>
    <row r="32" spans="1:12" ht="14.25">
      <c r="A32" s="346"/>
      <c r="B32" s="61" t="s">
        <v>2016</v>
      </c>
      <c r="C32" s="306">
        <v>21</v>
      </c>
      <c r="D32" s="880"/>
      <c r="E32" s="869"/>
      <c r="F32" s="880"/>
      <c r="G32" s="874"/>
      <c r="H32" s="873" t="s">
        <v>1329</v>
      </c>
      <c r="I32" s="869"/>
      <c r="J32" s="869"/>
      <c r="K32" s="873" t="s">
        <v>1331</v>
      </c>
      <c r="L32" s="869"/>
    </row>
    <row r="33" spans="1:12" ht="14.25">
      <c r="A33" s="346"/>
      <c r="B33" s="61" t="s">
        <v>2017</v>
      </c>
      <c r="C33" s="306">
        <v>22</v>
      </c>
      <c r="D33" s="880"/>
      <c r="E33" s="869"/>
      <c r="F33" s="880"/>
      <c r="G33" s="874"/>
      <c r="H33" s="873" t="s">
        <v>1344</v>
      </c>
      <c r="I33" s="869"/>
      <c r="J33" s="882"/>
      <c r="K33" s="873" t="s">
        <v>1345</v>
      </c>
      <c r="L33" s="869"/>
    </row>
    <row r="34" spans="1:12" ht="14.25">
      <c r="A34" s="346"/>
      <c r="B34" s="61" t="s">
        <v>2018</v>
      </c>
      <c r="C34" s="306">
        <v>23</v>
      </c>
      <c r="D34" s="880"/>
      <c r="E34" s="869"/>
      <c r="F34" s="874"/>
      <c r="G34" s="880"/>
      <c r="H34" s="869"/>
      <c r="I34" s="873" t="s">
        <v>1349</v>
      </c>
      <c r="J34" s="869"/>
      <c r="K34" s="869"/>
      <c r="L34" s="873" t="s">
        <v>1350</v>
      </c>
    </row>
    <row r="35" spans="1:12" ht="14.25">
      <c r="A35" s="346"/>
      <c r="B35" s="337"/>
      <c r="C35" s="337"/>
      <c r="D35" s="869"/>
      <c r="E35" s="883"/>
      <c r="F35" s="869"/>
      <c r="G35" s="869"/>
      <c r="H35" s="869"/>
      <c r="I35" s="869"/>
      <c r="J35" s="869"/>
      <c r="K35" s="869"/>
      <c r="L35" s="869"/>
    </row>
    <row r="36" spans="1:12" ht="14.25">
      <c r="A36" s="346"/>
      <c r="B36" s="337"/>
      <c r="C36" s="337"/>
      <c r="D36" s="869"/>
      <c r="E36" s="869"/>
      <c r="F36" s="869"/>
      <c r="G36" s="869"/>
      <c r="H36" s="869"/>
      <c r="I36" s="869"/>
      <c r="J36" s="869"/>
      <c r="K36" s="869"/>
      <c r="L36" s="869"/>
    </row>
    <row r="37" spans="1:12" ht="14.25">
      <c r="A37" s="346"/>
      <c r="B37" s="350" t="s">
        <v>2019</v>
      </c>
      <c r="C37" s="350"/>
      <c r="D37" s="874"/>
      <c r="E37" s="874"/>
      <c r="F37" s="869"/>
      <c r="G37" s="869"/>
      <c r="H37" s="869"/>
      <c r="I37" s="869"/>
      <c r="J37" s="869"/>
      <c r="K37" s="869"/>
      <c r="L37" s="869"/>
    </row>
    <row r="38" spans="1:12" ht="14.25">
      <c r="A38" s="351"/>
      <c r="B38" s="72" t="s">
        <v>2020</v>
      </c>
      <c r="C38" s="144">
        <v>24</v>
      </c>
      <c r="D38" s="884" t="s">
        <v>1427</v>
      </c>
      <c r="E38" s="885"/>
      <c r="F38" s="869"/>
      <c r="G38" s="869"/>
      <c r="H38" s="869"/>
      <c r="I38" s="869"/>
      <c r="J38" s="869"/>
      <c r="K38" s="869"/>
      <c r="L38" s="869"/>
    </row>
    <row r="39" spans="1:12" ht="14.25">
      <c r="A39" s="346"/>
      <c r="B39" s="72" t="s">
        <v>4512</v>
      </c>
      <c r="C39" s="144">
        <v>25</v>
      </c>
      <c r="D39" s="868" t="s">
        <v>1428</v>
      </c>
      <c r="E39" s="886"/>
      <c r="F39" s="869"/>
      <c r="G39" s="869"/>
      <c r="H39" s="869"/>
      <c r="I39" s="869"/>
      <c r="J39" s="869"/>
      <c r="K39" s="869"/>
      <c r="L39" s="869"/>
    </row>
    <row r="40" spans="1:12" ht="14.25">
      <c r="A40" s="346"/>
      <c r="B40" s="72" t="s">
        <v>2021</v>
      </c>
      <c r="C40" s="144">
        <v>26</v>
      </c>
      <c r="D40" s="884" t="s">
        <v>1429</v>
      </c>
      <c r="E40" s="885"/>
      <c r="F40" s="869"/>
      <c r="G40" s="869"/>
      <c r="H40" s="869"/>
      <c r="I40" s="869"/>
      <c r="J40" s="869"/>
      <c r="K40" s="869"/>
      <c r="L40" s="869"/>
    </row>
    <row r="41" spans="1:12" ht="14.25">
      <c r="A41" s="351"/>
      <c r="B41" s="72" t="s">
        <v>2022</v>
      </c>
      <c r="C41" s="144">
        <v>27</v>
      </c>
      <c r="D41" s="884" t="s">
        <v>1438</v>
      </c>
      <c r="E41" s="885"/>
      <c r="F41" s="869"/>
      <c r="G41" s="869"/>
      <c r="H41" s="869"/>
      <c r="I41" s="869"/>
      <c r="J41" s="869"/>
      <c r="K41" s="869"/>
      <c r="L41" s="869"/>
    </row>
    <row r="42" spans="1:12" ht="14.25">
      <c r="A42" s="346"/>
      <c r="B42" s="72" t="s">
        <v>2023</v>
      </c>
      <c r="C42" s="144">
        <v>28</v>
      </c>
      <c r="D42" s="884" t="s">
        <v>1430</v>
      </c>
      <c r="E42" s="885"/>
      <c r="F42" s="869"/>
      <c r="G42" s="869"/>
      <c r="H42" s="869"/>
      <c r="I42" s="869"/>
      <c r="J42" s="869"/>
      <c r="K42" s="869"/>
      <c r="L42" s="869"/>
    </row>
    <row r="43" spans="1:12" ht="14.25">
      <c r="A43" s="351"/>
      <c r="B43" s="72" t="s">
        <v>2024</v>
      </c>
      <c r="C43" s="144">
        <v>29</v>
      </c>
      <c r="D43" s="868" t="s">
        <v>1439</v>
      </c>
      <c r="E43" s="886"/>
      <c r="F43" s="869"/>
      <c r="G43" s="869"/>
      <c r="H43" s="869"/>
      <c r="I43" s="869"/>
      <c r="J43" s="869"/>
      <c r="K43" s="869"/>
      <c r="L43" s="869"/>
    </row>
    <row r="44" spans="1:12" ht="14.25">
      <c r="A44" s="352"/>
      <c r="B44" s="353"/>
      <c r="C44" s="353"/>
      <c r="D44" s="887"/>
      <c r="E44" s="887"/>
      <c r="F44" s="869"/>
      <c r="G44" s="869"/>
      <c r="H44" s="869"/>
      <c r="I44" s="869"/>
      <c r="J44" s="869"/>
      <c r="K44" s="869"/>
      <c r="L44" s="869"/>
    </row>
    <row r="45" spans="1:12" ht="14.25">
      <c r="A45" s="354"/>
      <c r="B45" s="335" t="s">
        <v>1237</v>
      </c>
      <c r="C45" s="337">
        <v>30</v>
      </c>
      <c r="D45" s="888" t="s">
        <v>1431</v>
      </c>
      <c r="E45" s="885"/>
      <c r="F45" s="867"/>
      <c r="G45" s="867"/>
      <c r="H45" s="889"/>
      <c r="I45" s="889"/>
      <c r="J45" s="889"/>
      <c r="K45" s="889"/>
      <c r="L45" s="889"/>
    </row>
    <row r="46" spans="1:12" ht="14.25">
      <c r="A46" s="354"/>
      <c r="B46" s="335"/>
      <c r="C46" s="335"/>
      <c r="D46" s="885"/>
      <c r="E46" s="885"/>
      <c r="F46" s="867"/>
      <c r="G46" s="867"/>
      <c r="H46" s="889"/>
      <c r="I46" s="889"/>
      <c r="J46" s="889"/>
      <c r="K46" s="889"/>
      <c r="L46" s="889"/>
    </row>
    <row r="47" spans="1:12" ht="14.25">
      <c r="A47" s="355"/>
      <c r="B47" s="557" t="s">
        <v>2025</v>
      </c>
      <c r="C47" s="557"/>
      <c r="D47" s="882"/>
      <c r="E47" s="892" t="s">
        <v>1991</v>
      </c>
      <c r="F47" s="892" t="s">
        <v>1992</v>
      </c>
      <c r="G47" s="869"/>
      <c r="H47" s="889"/>
      <c r="I47" s="889"/>
      <c r="J47" s="889"/>
      <c r="K47" s="889"/>
      <c r="L47" s="889"/>
    </row>
    <row r="48" spans="1:12" ht="14.25">
      <c r="A48" s="356"/>
      <c r="B48" s="549" t="s">
        <v>2026</v>
      </c>
      <c r="C48" s="558">
        <v>31</v>
      </c>
      <c r="D48" s="869"/>
      <c r="E48" s="893" t="s">
        <v>1377</v>
      </c>
      <c r="F48" s="893" t="s">
        <v>1378</v>
      </c>
      <c r="G48" s="890"/>
      <c r="H48" s="889"/>
      <c r="I48" s="889"/>
      <c r="J48" s="889"/>
      <c r="K48" s="889"/>
      <c r="L48" s="889"/>
    </row>
    <row r="49" spans="1:12" ht="28.5">
      <c r="A49" s="356"/>
      <c r="B49" s="549" t="s">
        <v>2027</v>
      </c>
      <c r="C49" s="558">
        <v>32</v>
      </c>
      <c r="D49" s="869"/>
      <c r="E49" s="893" t="s">
        <v>1379</v>
      </c>
      <c r="F49" s="893" t="s">
        <v>1380</v>
      </c>
      <c r="G49" s="869"/>
      <c r="H49" s="891"/>
      <c r="I49" s="891"/>
      <c r="J49" s="891"/>
      <c r="K49" s="891"/>
      <c r="L49" s="891"/>
    </row>
    <row r="50" spans="1:12" ht="14.25">
      <c r="A50" s="337"/>
      <c r="B50" s="549" t="s">
        <v>2028</v>
      </c>
      <c r="C50" s="558">
        <v>33</v>
      </c>
      <c r="D50" s="889"/>
      <c r="E50" s="893" t="s">
        <v>1381</v>
      </c>
      <c r="F50" s="893" t="s">
        <v>1382</v>
      </c>
      <c r="G50" s="869"/>
      <c r="H50" s="891"/>
      <c r="I50" s="891"/>
      <c r="J50" s="891"/>
      <c r="K50" s="891"/>
      <c r="L50" s="891"/>
    </row>
    <row r="51" spans="1:12" ht="14.25">
      <c r="A51" s="342"/>
      <c r="B51" s="549" t="s">
        <v>2029</v>
      </c>
      <c r="C51" s="558">
        <v>34</v>
      </c>
      <c r="D51" s="889"/>
      <c r="E51" s="893" t="s">
        <v>1383</v>
      </c>
      <c r="F51" s="893" t="s">
        <v>1384</v>
      </c>
      <c r="G51" s="889"/>
      <c r="H51" s="891"/>
      <c r="I51" s="891"/>
      <c r="J51" s="891"/>
      <c r="K51" s="891"/>
      <c r="L51" s="891"/>
    </row>
    <row r="52" spans="1:12" ht="14.25">
      <c r="A52" s="342"/>
      <c r="B52" s="549" t="s">
        <v>2030</v>
      </c>
      <c r="C52" s="558">
        <v>35</v>
      </c>
      <c r="D52" s="889"/>
      <c r="E52" s="893" t="s">
        <v>1386</v>
      </c>
      <c r="F52" s="893" t="s">
        <v>1387</v>
      </c>
      <c r="G52" s="889"/>
      <c r="H52" s="891"/>
      <c r="I52" s="891"/>
      <c r="J52" s="891"/>
      <c r="K52" s="891"/>
      <c r="L52" s="891"/>
    </row>
    <row r="53" spans="1:12" ht="14.25">
      <c r="A53" s="342"/>
      <c r="B53" s="549" t="s">
        <v>2024</v>
      </c>
      <c r="C53" s="558">
        <v>36</v>
      </c>
      <c r="D53" s="889"/>
      <c r="E53" s="893" t="s">
        <v>1389</v>
      </c>
      <c r="F53" s="893" t="s">
        <v>1390</v>
      </c>
      <c r="G53" s="889"/>
      <c r="H53" s="891"/>
      <c r="I53" s="891"/>
      <c r="J53" s="891"/>
      <c r="K53" s="891"/>
      <c r="L53" s="891"/>
    </row>
    <row r="54" spans="1:12" ht="14.25">
      <c r="A54" s="342"/>
      <c r="B54" s="559" t="s">
        <v>2031</v>
      </c>
      <c r="C54" s="558">
        <v>37</v>
      </c>
      <c r="D54" s="889"/>
      <c r="E54" s="893" t="s">
        <v>1391</v>
      </c>
      <c r="F54" s="893" t="s">
        <v>1392</v>
      </c>
      <c r="G54" s="889"/>
      <c r="H54" s="891"/>
      <c r="I54" s="891"/>
      <c r="J54" s="891"/>
      <c r="K54" s="891"/>
      <c r="L54" s="891"/>
    </row>
    <row r="55" spans="1:12" ht="14.25">
      <c r="A55" s="357"/>
      <c r="B55" s="357"/>
      <c r="C55" s="357"/>
      <c r="D55" s="357"/>
      <c r="E55" s="357"/>
      <c r="F55" s="357"/>
      <c r="G55" s="357"/>
      <c r="H55" s="357"/>
      <c r="I55" s="357"/>
      <c r="J55" s="357"/>
      <c r="K55" s="357"/>
      <c r="L55" s="357"/>
    </row>
    <row r="56" spans="1:12" ht="14.25">
      <c r="A56" s="357"/>
      <c r="B56" s="357"/>
      <c r="C56" s="357"/>
      <c r="D56" s="357"/>
      <c r="E56" s="357"/>
      <c r="F56" s="357"/>
      <c r="G56" s="357"/>
      <c r="H56" s="357"/>
      <c r="I56" s="357"/>
      <c r="J56" s="357"/>
      <c r="K56" s="357"/>
      <c r="L56" s="357"/>
    </row>
  </sheetData>
  <sheetProtection password="DAB2" sheet="1" objects="1" scenarios="1"/>
  <mergeCells count="6">
    <mergeCell ref="E4:F4"/>
    <mergeCell ref="H4:L4"/>
    <mergeCell ref="H5:I5"/>
    <mergeCell ref="K5:L5"/>
    <mergeCell ref="H26:I26"/>
    <mergeCell ref="K26:L2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39" r:id="rId1"/>
  <headerFooter differentFirst="1">
    <firstFooter>&amp;C&amp;[220/&amp;[268</firstFooter>
  </headerFooter>
</worksheet>
</file>

<file path=xl/worksheets/sheet31.xml><?xml version="1.0" encoding="utf-8"?>
<worksheet xmlns="http://schemas.openxmlformats.org/spreadsheetml/2006/main" xmlns:r="http://schemas.openxmlformats.org/officeDocument/2006/relationships">
  <sheetPr>
    <tabColor rgb="FF00B0F0"/>
    <pageSetUpPr fitToPage="1"/>
  </sheetPr>
  <dimension ref="A1:F103"/>
  <sheetViews>
    <sheetView zoomScale="80" zoomScaleNormal="80" zoomScaleSheetLayoutView="80" zoomScalePageLayoutView="0" workbookViewId="0" topLeftCell="A1">
      <selection activeCell="B14" sqref="B14:B15"/>
    </sheetView>
  </sheetViews>
  <sheetFormatPr defaultColWidth="9.140625" defaultRowHeight="15"/>
  <cols>
    <col min="1" max="1" width="12.8515625" style="4" customWidth="1"/>
    <col min="2" max="2" width="39.57421875" style="4" customWidth="1"/>
    <col min="3" max="3" width="66.00390625" style="4" customWidth="1"/>
    <col min="4" max="16384" width="9.140625" style="4" customWidth="1"/>
  </cols>
  <sheetData>
    <row r="1" spans="1:6" ht="15">
      <c r="A1" s="210"/>
      <c r="C1" s="193"/>
      <c r="D1" s="193"/>
      <c r="F1" s="193"/>
    </row>
    <row r="2" ht="14.25">
      <c r="A2" s="192" t="s">
        <v>26</v>
      </c>
    </row>
    <row r="3" ht="14.25">
      <c r="A3" s="20" t="s">
        <v>1988</v>
      </c>
    </row>
    <row r="5" spans="1:3" ht="14.25">
      <c r="A5" s="25"/>
      <c r="B5" s="25" t="s">
        <v>1801</v>
      </c>
      <c r="C5" s="25" t="s">
        <v>1414</v>
      </c>
    </row>
    <row r="6" spans="1:3" ht="71.25" hidden="1">
      <c r="A6" s="1073" t="s">
        <v>1229</v>
      </c>
      <c r="B6" s="1073" t="s">
        <v>1230</v>
      </c>
      <c r="C6" s="223" t="s">
        <v>1244</v>
      </c>
    </row>
    <row r="7" spans="1:3" ht="28.5" hidden="1">
      <c r="A7" s="1073"/>
      <c r="B7" s="1073"/>
      <c r="C7" s="223" t="s">
        <v>1245</v>
      </c>
    </row>
    <row r="8" spans="1:3" ht="14.25" hidden="1">
      <c r="A8" s="1073"/>
      <c r="B8" s="1073"/>
      <c r="C8" s="223"/>
    </row>
    <row r="9" spans="1:3" ht="42.75" hidden="1">
      <c r="A9" s="1073"/>
      <c r="B9" s="1073"/>
      <c r="C9" s="223" t="s">
        <v>1246</v>
      </c>
    </row>
    <row r="10" spans="1:3" ht="14.25" hidden="1">
      <c r="A10" s="1073"/>
      <c r="B10" s="1073"/>
      <c r="C10" s="422"/>
    </row>
    <row r="11" spans="1:3" ht="57" hidden="1">
      <c r="A11" s="1073"/>
      <c r="B11" s="1073"/>
      <c r="C11" s="422" t="s">
        <v>1233</v>
      </c>
    </row>
    <row r="12" spans="1:3" ht="14.25" hidden="1">
      <c r="A12" s="1073"/>
      <c r="B12" s="1073"/>
      <c r="C12" s="422"/>
    </row>
    <row r="13" spans="1:3" ht="42.75" hidden="1">
      <c r="A13" s="1073"/>
      <c r="B13" s="1073"/>
      <c r="C13" s="422" t="s">
        <v>1247</v>
      </c>
    </row>
    <row r="14" spans="1:3" ht="53.25" customHeight="1">
      <c r="A14" s="1067" t="s">
        <v>1507</v>
      </c>
      <c r="B14" s="1067" t="s">
        <v>3827</v>
      </c>
      <c r="C14" s="1067" t="s">
        <v>4365</v>
      </c>
    </row>
    <row r="15" spans="1:3" ht="14.25">
      <c r="A15" s="1067"/>
      <c r="B15" s="1067"/>
      <c r="C15" s="1067"/>
    </row>
    <row r="16" spans="1:3" ht="42.75">
      <c r="A16" s="419" t="s">
        <v>1440</v>
      </c>
      <c r="B16" s="419" t="s">
        <v>3828</v>
      </c>
      <c r="C16" s="419" t="s">
        <v>4366</v>
      </c>
    </row>
    <row r="17" spans="1:3" ht="57">
      <c r="A17" s="419" t="s">
        <v>1574</v>
      </c>
      <c r="B17" s="419" t="s">
        <v>3829</v>
      </c>
      <c r="C17" s="419" t="s">
        <v>4367</v>
      </c>
    </row>
    <row r="18" spans="1:3" ht="85.5">
      <c r="A18" s="419" t="s">
        <v>1587</v>
      </c>
      <c r="B18" s="419" t="s">
        <v>3830</v>
      </c>
      <c r="C18" s="419" t="s">
        <v>3831</v>
      </c>
    </row>
    <row r="19" spans="1:3" ht="57">
      <c r="A19" s="419" t="s">
        <v>1596</v>
      </c>
      <c r="B19" s="419" t="s">
        <v>3832</v>
      </c>
      <c r="C19" s="419" t="s">
        <v>4368</v>
      </c>
    </row>
    <row r="20" spans="1:3" ht="85.5">
      <c r="A20" s="419" t="s">
        <v>1269</v>
      </c>
      <c r="B20" s="419" t="s">
        <v>3833</v>
      </c>
      <c r="C20" s="419" t="s">
        <v>3834</v>
      </c>
    </row>
    <row r="21" spans="1:3" ht="57">
      <c r="A21" s="419" t="s">
        <v>1575</v>
      </c>
      <c r="B21" s="419" t="s">
        <v>3835</v>
      </c>
      <c r="C21" s="419" t="s">
        <v>4369</v>
      </c>
    </row>
    <row r="22" spans="1:3" ht="85.5">
      <c r="A22" s="419" t="s">
        <v>1270</v>
      </c>
      <c r="B22" s="419" t="s">
        <v>3836</v>
      </c>
      <c r="C22" s="419" t="s">
        <v>3837</v>
      </c>
    </row>
    <row r="23" spans="1:3" ht="57">
      <c r="A23" s="419" t="s">
        <v>1271</v>
      </c>
      <c r="B23" s="419" t="s">
        <v>3838</v>
      </c>
      <c r="C23" s="419" t="s">
        <v>4370</v>
      </c>
    </row>
    <row r="24" spans="1:3" ht="85.5">
      <c r="A24" s="419" t="s">
        <v>1272</v>
      </c>
      <c r="B24" s="419" t="s">
        <v>3839</v>
      </c>
      <c r="C24" s="419" t="s">
        <v>3840</v>
      </c>
    </row>
    <row r="25" spans="1:3" ht="57">
      <c r="A25" s="419" t="s">
        <v>1576</v>
      </c>
      <c r="B25" s="419" t="s">
        <v>3841</v>
      </c>
      <c r="C25" s="419" t="s">
        <v>4371</v>
      </c>
    </row>
    <row r="26" spans="1:3" ht="85.5">
      <c r="A26" s="419" t="s">
        <v>1588</v>
      </c>
      <c r="B26" s="419" t="s">
        <v>3842</v>
      </c>
      <c r="C26" s="419" t="s">
        <v>3843</v>
      </c>
    </row>
    <row r="27" spans="1:3" ht="57">
      <c r="A27" s="419" t="s">
        <v>1597</v>
      </c>
      <c r="B27" s="419" t="s">
        <v>3844</v>
      </c>
      <c r="C27" s="419" t="s">
        <v>4373</v>
      </c>
    </row>
    <row r="28" spans="1:3" ht="85.5">
      <c r="A28" s="419" t="s">
        <v>1238</v>
      </c>
      <c r="B28" s="419" t="s">
        <v>3845</v>
      </c>
      <c r="C28" s="419" t="s">
        <v>4372</v>
      </c>
    </row>
    <row r="29" spans="1:3" ht="71.25">
      <c r="A29" s="419" t="s">
        <v>1577</v>
      </c>
      <c r="B29" s="419" t="s">
        <v>3846</v>
      </c>
      <c r="C29" s="419" t="s">
        <v>4374</v>
      </c>
    </row>
    <row r="30" spans="1:3" ht="85.5">
      <c r="A30" s="419" t="s">
        <v>1273</v>
      </c>
      <c r="B30" s="419" t="s">
        <v>3847</v>
      </c>
      <c r="C30" s="419" t="s">
        <v>4375</v>
      </c>
    </row>
    <row r="31" spans="1:3" ht="71.25">
      <c r="A31" s="419" t="s">
        <v>1274</v>
      </c>
      <c r="B31" s="419" t="s">
        <v>3848</v>
      </c>
      <c r="C31" s="419" t="s">
        <v>4376</v>
      </c>
    </row>
    <row r="32" spans="1:3" ht="85.5">
      <c r="A32" s="419" t="s">
        <v>1275</v>
      </c>
      <c r="B32" s="419" t="s">
        <v>3849</v>
      </c>
      <c r="C32" s="419" t="s">
        <v>3850</v>
      </c>
    </row>
    <row r="33" spans="1:3" ht="71.25">
      <c r="A33" s="419" t="s">
        <v>1578</v>
      </c>
      <c r="B33" s="419" t="s">
        <v>3851</v>
      </c>
      <c r="C33" s="419" t="s">
        <v>4377</v>
      </c>
    </row>
    <row r="34" spans="1:3" ht="85.5">
      <c r="A34" s="419" t="s">
        <v>1589</v>
      </c>
      <c r="B34" s="419" t="s">
        <v>3852</v>
      </c>
      <c r="C34" s="419" t="s">
        <v>3853</v>
      </c>
    </row>
    <row r="35" spans="1:3" ht="71.25">
      <c r="A35" s="419" t="s">
        <v>1598</v>
      </c>
      <c r="B35" s="419" t="s">
        <v>3854</v>
      </c>
      <c r="C35" s="419" t="s">
        <v>4378</v>
      </c>
    </row>
    <row r="36" spans="1:3" ht="85.5">
      <c r="A36" s="419" t="s">
        <v>1280</v>
      </c>
      <c r="B36" s="419" t="s">
        <v>3855</v>
      </c>
      <c r="C36" s="419" t="s">
        <v>3856</v>
      </c>
    </row>
    <row r="37" spans="1:3" ht="71.25">
      <c r="A37" s="419" t="s">
        <v>1579</v>
      </c>
      <c r="B37" s="419" t="s">
        <v>3857</v>
      </c>
      <c r="C37" s="419" t="s">
        <v>4379</v>
      </c>
    </row>
    <row r="38" spans="1:3" ht="85.5">
      <c r="A38" s="419" t="s">
        <v>1590</v>
      </c>
      <c r="B38" s="419" t="s">
        <v>3858</v>
      </c>
      <c r="C38" s="419" t="s">
        <v>3859</v>
      </c>
    </row>
    <row r="39" spans="1:3" ht="71.25">
      <c r="A39" s="419" t="s">
        <v>1599</v>
      </c>
      <c r="B39" s="419" t="s">
        <v>3860</v>
      </c>
      <c r="C39" s="419" t="s">
        <v>4380</v>
      </c>
    </row>
    <row r="40" spans="1:3" ht="85.5">
      <c r="A40" s="419" t="s">
        <v>1239</v>
      </c>
      <c r="B40" s="419" t="s">
        <v>3861</v>
      </c>
      <c r="C40" s="419" t="s">
        <v>3862</v>
      </c>
    </row>
    <row r="41" spans="1:3" ht="71.25">
      <c r="A41" s="419" t="s">
        <v>1283</v>
      </c>
      <c r="B41" s="419" t="s">
        <v>3863</v>
      </c>
      <c r="C41" s="419" t="s">
        <v>4381</v>
      </c>
    </row>
    <row r="42" spans="1:3" ht="85.5">
      <c r="A42" s="419" t="s">
        <v>1284</v>
      </c>
      <c r="B42" s="419" t="s">
        <v>3864</v>
      </c>
      <c r="C42" s="419" t="s">
        <v>3865</v>
      </c>
    </row>
    <row r="43" spans="1:3" ht="71.25">
      <c r="A43" s="419" t="s">
        <v>1285</v>
      </c>
      <c r="B43" s="419" t="s">
        <v>3866</v>
      </c>
      <c r="C43" s="419" t="s">
        <v>4382</v>
      </c>
    </row>
    <row r="44" spans="1:3" ht="85.5">
      <c r="A44" s="419" t="s">
        <v>1286</v>
      </c>
      <c r="B44" s="419" t="s">
        <v>3867</v>
      </c>
      <c r="C44" s="419" t="s">
        <v>3868</v>
      </c>
    </row>
    <row r="45" spans="1:3" ht="57">
      <c r="A45" s="419" t="s">
        <v>1580</v>
      </c>
      <c r="B45" s="419" t="s">
        <v>3869</v>
      </c>
      <c r="C45" s="419" t="s">
        <v>4383</v>
      </c>
    </row>
    <row r="46" spans="1:3" ht="85.5">
      <c r="A46" s="419" t="s">
        <v>1591</v>
      </c>
      <c r="B46" s="419" t="s">
        <v>3870</v>
      </c>
      <c r="C46" s="419" t="s">
        <v>3871</v>
      </c>
    </row>
    <row r="47" spans="1:3" ht="57">
      <c r="A47" s="419" t="s">
        <v>1600</v>
      </c>
      <c r="B47" s="419" t="s">
        <v>3872</v>
      </c>
      <c r="C47" s="419" t="s">
        <v>4384</v>
      </c>
    </row>
    <row r="48" spans="1:3" ht="85.5">
      <c r="A48" s="419" t="s">
        <v>1287</v>
      </c>
      <c r="B48" s="419" t="s">
        <v>3873</v>
      </c>
      <c r="C48" s="419" t="s">
        <v>4387</v>
      </c>
    </row>
    <row r="49" spans="1:3" ht="57">
      <c r="A49" s="419" t="s">
        <v>1581</v>
      </c>
      <c r="B49" s="419" t="s">
        <v>3874</v>
      </c>
      <c r="C49" s="419" t="s">
        <v>4385</v>
      </c>
    </row>
    <row r="50" spans="1:3" ht="85.5">
      <c r="A50" s="419" t="s">
        <v>1592</v>
      </c>
      <c r="B50" s="419" t="s">
        <v>3875</v>
      </c>
      <c r="C50" s="419" t="s">
        <v>4386</v>
      </c>
    </row>
    <row r="51" spans="1:3" ht="57">
      <c r="A51" s="419" t="s">
        <v>1601</v>
      </c>
      <c r="B51" s="419" t="s">
        <v>3876</v>
      </c>
      <c r="C51" s="419" t="s">
        <v>4388</v>
      </c>
    </row>
    <row r="52" spans="1:3" ht="85.5">
      <c r="A52" s="419" t="s">
        <v>1288</v>
      </c>
      <c r="B52" s="419" t="s">
        <v>3877</v>
      </c>
      <c r="C52" s="419" t="s">
        <v>3878</v>
      </c>
    </row>
    <row r="53" spans="1:3" ht="57">
      <c r="A53" s="419" t="s">
        <v>1582</v>
      </c>
      <c r="B53" s="419" t="s">
        <v>3879</v>
      </c>
      <c r="C53" s="419" t="s">
        <v>4389</v>
      </c>
    </row>
    <row r="54" spans="1:3" ht="85.5">
      <c r="A54" s="419" t="s">
        <v>1289</v>
      </c>
      <c r="B54" s="419" t="s">
        <v>3880</v>
      </c>
      <c r="C54" s="419" t="s">
        <v>3881</v>
      </c>
    </row>
    <row r="55" spans="1:3" ht="57">
      <c r="A55" s="419" t="s">
        <v>1290</v>
      </c>
      <c r="B55" s="419" t="s">
        <v>3882</v>
      </c>
      <c r="C55" s="419" t="s">
        <v>4390</v>
      </c>
    </row>
    <row r="56" spans="1:3" ht="85.5">
      <c r="A56" s="419" t="s">
        <v>1291</v>
      </c>
      <c r="B56" s="419" t="s">
        <v>3883</v>
      </c>
      <c r="C56" s="419" t="s">
        <v>3884</v>
      </c>
    </row>
    <row r="57" spans="1:3" ht="107.25" customHeight="1">
      <c r="A57" s="419" t="s">
        <v>1583</v>
      </c>
      <c r="B57" s="419" t="s">
        <v>3885</v>
      </c>
      <c r="C57" s="419" t="s">
        <v>4391</v>
      </c>
    </row>
    <row r="58" spans="1:3" ht="85.5">
      <c r="A58" s="419" t="s">
        <v>1593</v>
      </c>
      <c r="B58" s="419" t="s">
        <v>3886</v>
      </c>
      <c r="C58" s="419" t="s">
        <v>3887</v>
      </c>
    </row>
    <row r="59" spans="1:3" ht="57">
      <c r="A59" s="419" t="s">
        <v>1602</v>
      </c>
      <c r="B59" s="419" t="s">
        <v>3888</v>
      </c>
      <c r="C59" s="419" t="s">
        <v>4392</v>
      </c>
    </row>
    <row r="60" spans="1:3" ht="85.5">
      <c r="A60" s="419" t="s">
        <v>1292</v>
      </c>
      <c r="B60" s="419" t="s">
        <v>3889</v>
      </c>
      <c r="C60" s="419" t="s">
        <v>3890</v>
      </c>
    </row>
    <row r="61" spans="1:3" ht="57">
      <c r="A61" s="419" t="s">
        <v>1584</v>
      </c>
      <c r="B61" s="419" t="s">
        <v>3891</v>
      </c>
      <c r="C61" s="419" t="s">
        <v>4393</v>
      </c>
    </row>
    <row r="62" spans="1:3" ht="85.5">
      <c r="A62" s="419" t="s">
        <v>1594</v>
      </c>
      <c r="B62" s="419" t="s">
        <v>3892</v>
      </c>
      <c r="C62" s="419" t="s">
        <v>3893</v>
      </c>
    </row>
    <row r="63" spans="1:3" ht="57">
      <c r="A63" s="419" t="s">
        <v>1603</v>
      </c>
      <c r="B63" s="419" t="s">
        <v>3894</v>
      </c>
      <c r="C63" s="419" t="s">
        <v>4394</v>
      </c>
    </row>
    <row r="64" spans="1:3" ht="85.5">
      <c r="A64" s="419" t="s">
        <v>1298</v>
      </c>
      <c r="B64" s="419" t="s">
        <v>3895</v>
      </c>
      <c r="C64" s="419" t="s">
        <v>3896</v>
      </c>
    </row>
    <row r="65" spans="1:3" ht="71.25">
      <c r="A65" s="419" t="s">
        <v>1585</v>
      </c>
      <c r="B65" s="419" t="s">
        <v>3897</v>
      </c>
      <c r="C65" s="419" t="s">
        <v>4395</v>
      </c>
    </row>
    <row r="66" spans="1:3" ht="74.25" customHeight="1">
      <c r="A66" s="419" t="s">
        <v>1595</v>
      </c>
      <c r="B66" s="419" t="s">
        <v>3898</v>
      </c>
      <c r="C66" s="419" t="s">
        <v>3899</v>
      </c>
    </row>
    <row r="67" spans="1:3" ht="71.25">
      <c r="A67" s="419" t="s">
        <v>1604</v>
      </c>
      <c r="B67" s="419" t="s">
        <v>3900</v>
      </c>
      <c r="C67" s="419" t="s">
        <v>4396</v>
      </c>
    </row>
    <row r="68" spans="1:3" ht="72" customHeight="1">
      <c r="A68" s="419" t="s">
        <v>1299</v>
      </c>
      <c r="B68" s="419" t="s">
        <v>3901</v>
      </c>
      <c r="C68" s="419" t="s">
        <v>3902</v>
      </c>
    </row>
    <row r="69" spans="1:3" ht="71.25">
      <c r="A69" s="419" t="s">
        <v>1306</v>
      </c>
      <c r="B69" s="419" t="s">
        <v>3903</v>
      </c>
      <c r="C69" s="419" t="s">
        <v>4397</v>
      </c>
    </row>
    <row r="70" spans="1:3" ht="62.25" customHeight="1">
      <c r="A70" s="419" t="s">
        <v>1307</v>
      </c>
      <c r="B70" s="419" t="s">
        <v>3904</v>
      </c>
      <c r="C70" s="419" t="s">
        <v>3905</v>
      </c>
    </row>
    <row r="71" spans="1:3" ht="71.25">
      <c r="A71" s="419" t="s">
        <v>1308</v>
      </c>
      <c r="B71" s="419" t="s">
        <v>3906</v>
      </c>
      <c r="C71" s="419" t="s">
        <v>4398</v>
      </c>
    </row>
    <row r="72" spans="1:3" ht="60" customHeight="1">
      <c r="A72" s="419" t="s">
        <v>1309</v>
      </c>
      <c r="B72" s="419" t="s">
        <v>3907</v>
      </c>
      <c r="C72" s="419" t="s">
        <v>3908</v>
      </c>
    </row>
    <row r="73" spans="1:3" ht="71.25">
      <c r="A73" s="419" t="s">
        <v>1240</v>
      </c>
      <c r="B73" s="419" t="s">
        <v>3909</v>
      </c>
      <c r="C73" s="419" t="s">
        <v>4399</v>
      </c>
    </row>
    <row r="74" spans="1:3" ht="71.25">
      <c r="A74" s="419" t="s">
        <v>1241</v>
      </c>
      <c r="B74" s="419" t="s">
        <v>3910</v>
      </c>
      <c r="C74" s="419" t="s">
        <v>3911</v>
      </c>
    </row>
    <row r="75" spans="1:3" ht="71.25">
      <c r="A75" s="419" t="s">
        <v>1242</v>
      </c>
      <c r="B75" s="419" t="s">
        <v>3912</v>
      </c>
      <c r="C75" s="419" t="s">
        <v>4400</v>
      </c>
    </row>
    <row r="76" spans="1:3" ht="78" customHeight="1">
      <c r="A76" s="419" t="s">
        <v>1243</v>
      </c>
      <c r="B76" s="419" t="s">
        <v>3913</v>
      </c>
      <c r="C76" s="419" t="s">
        <v>3914</v>
      </c>
    </row>
    <row r="77" spans="1:3" ht="71.25">
      <c r="A77" s="419" t="s">
        <v>1312</v>
      </c>
      <c r="B77" s="419" t="s">
        <v>3915</v>
      </c>
      <c r="C77" s="419" t="s">
        <v>4401</v>
      </c>
    </row>
    <row r="78" spans="1:3" ht="62.25" customHeight="1">
      <c r="A78" s="419" t="s">
        <v>1313</v>
      </c>
      <c r="B78" s="419" t="s">
        <v>3916</v>
      </c>
      <c r="C78" s="419" t="s">
        <v>3917</v>
      </c>
    </row>
    <row r="79" spans="1:3" ht="71.25">
      <c r="A79" s="419" t="s">
        <v>1314</v>
      </c>
      <c r="B79" s="419" t="s">
        <v>3918</v>
      </c>
      <c r="C79" s="419" t="s">
        <v>4402</v>
      </c>
    </row>
    <row r="80" spans="1:3" ht="63" customHeight="1">
      <c r="A80" s="419" t="s">
        <v>1315</v>
      </c>
      <c r="B80" s="419" t="s">
        <v>3919</v>
      </c>
      <c r="C80" s="419" t="s">
        <v>3920</v>
      </c>
    </row>
    <row r="81" spans="1:3" ht="42.75">
      <c r="A81" s="1072" t="s">
        <v>1316</v>
      </c>
      <c r="B81" s="1072" t="s">
        <v>3921</v>
      </c>
      <c r="C81" s="421" t="s">
        <v>4403</v>
      </c>
    </row>
    <row r="82" spans="1:3" ht="14.25">
      <c r="A82" s="1068"/>
      <c r="B82" s="1068"/>
      <c r="C82" s="374"/>
    </row>
    <row r="83" spans="1:3" ht="42.75">
      <c r="A83" s="1072" t="s">
        <v>1317</v>
      </c>
      <c r="B83" s="1072" t="s">
        <v>3828</v>
      </c>
      <c r="C83" s="421" t="s">
        <v>4404</v>
      </c>
    </row>
    <row r="84" spans="1:3" ht="35.25" customHeight="1">
      <c r="A84" s="1068"/>
      <c r="B84" s="1068"/>
      <c r="C84" s="374"/>
    </row>
    <row r="85" spans="1:3" ht="93.75" customHeight="1">
      <c r="A85" s="419" t="s">
        <v>1321</v>
      </c>
      <c r="B85" s="419" t="s">
        <v>3922</v>
      </c>
      <c r="C85" s="419" t="s">
        <v>4514</v>
      </c>
    </row>
    <row r="86" spans="1:3" ht="71.25">
      <c r="A86" s="419" t="s">
        <v>1322</v>
      </c>
      <c r="B86" s="419" t="s">
        <v>3923</v>
      </c>
      <c r="C86" s="419" t="s">
        <v>4515</v>
      </c>
    </row>
    <row r="87" spans="1:3" ht="85.5">
      <c r="A87" s="419" t="s">
        <v>1325</v>
      </c>
      <c r="B87" s="419" t="s">
        <v>3924</v>
      </c>
      <c r="C87" s="419" t="s">
        <v>4409</v>
      </c>
    </row>
    <row r="88" spans="1:3" ht="85.5">
      <c r="A88" s="419" t="s">
        <v>1326</v>
      </c>
      <c r="B88" s="419" t="s">
        <v>3925</v>
      </c>
      <c r="C88" s="419" t="s">
        <v>4410</v>
      </c>
    </row>
    <row r="89" spans="1:3" ht="93" customHeight="1">
      <c r="A89" s="419" t="s">
        <v>1329</v>
      </c>
      <c r="B89" s="419" t="s">
        <v>3926</v>
      </c>
      <c r="C89" s="419" t="s">
        <v>4411</v>
      </c>
    </row>
    <row r="90" spans="1:3" ht="82.5" customHeight="1">
      <c r="A90" s="419" t="s">
        <v>1331</v>
      </c>
      <c r="B90" s="419" t="s">
        <v>3927</v>
      </c>
      <c r="C90" s="419" t="s">
        <v>4412</v>
      </c>
    </row>
    <row r="91" spans="1:3" ht="84.75" customHeight="1">
      <c r="A91" s="419" t="s">
        <v>1344</v>
      </c>
      <c r="B91" s="419" t="s">
        <v>3928</v>
      </c>
      <c r="C91" s="419" t="s">
        <v>4413</v>
      </c>
    </row>
    <row r="92" spans="1:3" ht="87" customHeight="1">
      <c r="A92" s="419" t="s">
        <v>1345</v>
      </c>
      <c r="B92" s="419" t="s">
        <v>3929</v>
      </c>
      <c r="C92" s="419" t="s">
        <v>4414</v>
      </c>
    </row>
    <row r="93" spans="1:3" ht="69" customHeight="1">
      <c r="A93" s="419" t="s">
        <v>1349</v>
      </c>
      <c r="B93" s="419" t="s">
        <v>3930</v>
      </c>
      <c r="C93" s="419" t="s">
        <v>4516</v>
      </c>
    </row>
    <row r="94" spans="1:3" ht="42.75">
      <c r="A94" s="419" t="s">
        <v>1350</v>
      </c>
      <c r="B94" s="419" t="s">
        <v>3931</v>
      </c>
      <c r="C94" s="419" t="s">
        <v>3821</v>
      </c>
    </row>
    <row r="95" spans="1:3" ht="28.5">
      <c r="A95" s="419" t="s">
        <v>1427</v>
      </c>
      <c r="B95" s="419" t="s">
        <v>3822</v>
      </c>
      <c r="C95" s="419" t="s">
        <v>4405</v>
      </c>
    </row>
    <row r="96" spans="1:3" ht="85.5">
      <c r="A96" s="419" t="s">
        <v>1428</v>
      </c>
      <c r="B96" s="419" t="s">
        <v>3823</v>
      </c>
      <c r="C96" s="419" t="s">
        <v>4513</v>
      </c>
    </row>
    <row r="97" spans="1:3" ht="48" customHeight="1">
      <c r="A97" s="419" t="s">
        <v>1429</v>
      </c>
      <c r="B97" s="419" t="s">
        <v>2021</v>
      </c>
      <c r="C97" s="419" t="s">
        <v>4408</v>
      </c>
    </row>
    <row r="98" spans="1:3" ht="48.75" customHeight="1">
      <c r="A98" s="419" t="s">
        <v>1438</v>
      </c>
      <c r="B98" s="419" t="s">
        <v>2022</v>
      </c>
      <c r="C98" s="419" t="s">
        <v>4407</v>
      </c>
    </row>
    <row r="99" spans="1:3" ht="34.5" customHeight="1">
      <c r="A99" s="419" t="s">
        <v>1430</v>
      </c>
      <c r="B99" s="419" t="s">
        <v>2023</v>
      </c>
      <c r="C99" s="419" t="s">
        <v>4405</v>
      </c>
    </row>
    <row r="100" spans="1:3" ht="34.5" customHeight="1">
      <c r="A100" s="419" t="s">
        <v>1439</v>
      </c>
      <c r="B100" s="419" t="s">
        <v>2024</v>
      </c>
      <c r="C100" s="419" t="s">
        <v>4406</v>
      </c>
    </row>
    <row r="101" spans="1:3" ht="34.5" customHeight="1">
      <c r="A101" s="419" t="s">
        <v>1431</v>
      </c>
      <c r="B101" s="419" t="s">
        <v>1237</v>
      </c>
      <c r="C101" s="419" t="s">
        <v>4405</v>
      </c>
    </row>
    <row r="102" spans="1:3" ht="14.25">
      <c r="A102" s="27"/>
      <c r="B102" s="27"/>
      <c r="C102" s="27"/>
    </row>
    <row r="103" spans="1:3" ht="14.25">
      <c r="A103" s="27"/>
      <c r="B103" s="27"/>
      <c r="C103" s="27"/>
    </row>
  </sheetData>
  <sheetProtection/>
  <mergeCells count="9">
    <mergeCell ref="C14:C15"/>
    <mergeCell ref="A81:A82"/>
    <mergeCell ref="B81:B82"/>
    <mergeCell ref="A83:A84"/>
    <mergeCell ref="B83:B84"/>
    <mergeCell ref="A6:A13"/>
    <mergeCell ref="B6:B13"/>
    <mergeCell ref="A14:A15"/>
    <mergeCell ref="B14:B15"/>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73" r:id="rId1"/>
  <headerFooter differentFirst="1">
    <firstFooter>&amp;C&amp;[178/&amp;[268</firstFooter>
  </headerFooter>
</worksheet>
</file>

<file path=xl/worksheets/sheet32.xml><?xml version="1.0" encoding="utf-8"?>
<worksheet xmlns="http://schemas.openxmlformats.org/spreadsheetml/2006/main" xmlns:r="http://schemas.openxmlformats.org/officeDocument/2006/relationships">
  <sheetPr>
    <tabColor rgb="FF00B0F0"/>
  </sheetPr>
  <dimension ref="A1:S66"/>
  <sheetViews>
    <sheetView zoomScale="80" zoomScaleNormal="80" zoomScalePageLayoutView="0" workbookViewId="0" topLeftCell="A1">
      <selection activeCell="K3" sqref="K3"/>
    </sheetView>
  </sheetViews>
  <sheetFormatPr defaultColWidth="0.9921875" defaultRowHeight="15"/>
  <cols>
    <col min="1" max="3" width="4.28125" style="457" customWidth="1"/>
    <col min="4" max="4" width="15.28125" style="437" customWidth="1"/>
    <col min="5" max="5" width="21.421875" style="437" customWidth="1"/>
    <col min="6" max="6" width="14.57421875" style="439" customWidth="1"/>
    <col min="7" max="7" width="18.8515625" style="439" customWidth="1"/>
    <col min="8" max="13" width="14.57421875" style="439" customWidth="1"/>
    <col min="14" max="15" width="11.28125" style="437" customWidth="1"/>
    <col min="16" max="242" width="11.421875" style="437" customWidth="1"/>
    <col min="243" max="243" width="4.28125" style="437" customWidth="1"/>
    <col min="244" max="245" width="12.8515625" style="437" customWidth="1"/>
    <col min="246" max="246" width="5.8515625" style="437" customWidth="1"/>
    <col min="247" max="247" width="14.57421875" style="437" customWidth="1"/>
    <col min="248" max="248" width="18.8515625" style="437" customWidth="1"/>
    <col min="249" max="252" width="14.57421875" style="437" customWidth="1"/>
    <col min="253" max="255" width="11.28125" style="437" customWidth="1"/>
    <col min="256" max="16384" width="0.9921875" style="437" customWidth="1"/>
  </cols>
  <sheetData>
    <row r="1" spans="1:5" ht="15.75">
      <c r="A1" s="436" t="s">
        <v>3707</v>
      </c>
      <c r="B1" s="436"/>
      <c r="C1" s="898"/>
      <c r="E1" s="438"/>
    </row>
    <row r="2" spans="1:13" ht="20.25" customHeight="1">
      <c r="A2" s="440"/>
      <c r="B2" s="440"/>
      <c r="C2" s="440"/>
      <c r="D2" s="441"/>
      <c r="E2" s="441"/>
      <c r="F2" s="442"/>
      <c r="G2" s="442"/>
      <c r="H2" s="442"/>
      <c r="I2" s="442"/>
      <c r="J2" s="442"/>
      <c r="K2" s="442"/>
      <c r="L2" s="442"/>
      <c r="M2" s="442"/>
    </row>
    <row r="3" spans="1:19" s="446" customFormat="1" ht="15.75" customHeight="1">
      <c r="A3" s="436" t="s">
        <v>3708</v>
      </c>
      <c r="B3" s="436"/>
      <c r="C3" s="898"/>
      <c r="D3" s="443"/>
      <c r="E3" s="443"/>
      <c r="F3" s="444"/>
      <c r="G3" s="445"/>
      <c r="H3" s="445"/>
      <c r="I3" s="445"/>
      <c r="J3" s="445"/>
      <c r="K3" s="445"/>
      <c r="L3" s="445"/>
      <c r="M3" s="445"/>
      <c r="N3" s="445"/>
      <c r="O3" s="445"/>
      <c r="P3" s="1079"/>
      <c r="Q3" s="1079"/>
      <c r="R3" s="1079"/>
      <c r="S3" s="1079"/>
    </row>
    <row r="4" spans="1:15" ht="16.5" customHeight="1" thickBot="1">
      <c r="A4" s="447"/>
      <c r="B4" s="447"/>
      <c r="C4" s="899"/>
      <c r="D4" s="448"/>
      <c r="E4" s="448"/>
      <c r="F4" s="449"/>
      <c r="G4" s="449"/>
      <c r="H4" s="449"/>
      <c r="I4" s="449"/>
      <c r="J4" s="449"/>
      <c r="K4" s="449"/>
      <c r="L4" s="449"/>
      <c r="M4" s="449"/>
      <c r="N4" s="448"/>
      <c r="O4" s="448"/>
    </row>
    <row r="5" spans="1:15" ht="13.5" customHeight="1" thickBot="1">
      <c r="A5" s="450"/>
      <c r="B5" s="450"/>
      <c r="C5" s="450"/>
      <c r="D5" s="448" t="s">
        <v>1432</v>
      </c>
      <c r="E5" s="448"/>
      <c r="F5" s="451"/>
      <c r="G5" s="451"/>
      <c r="H5" s="451"/>
      <c r="I5" s="451"/>
      <c r="J5" s="451"/>
      <c r="K5" s="451"/>
      <c r="L5" s="451"/>
      <c r="M5" s="451"/>
      <c r="N5" s="1080" t="s">
        <v>3709</v>
      </c>
      <c r="O5" s="1083" t="s">
        <v>3710</v>
      </c>
    </row>
    <row r="6" spans="1:15" ht="15.75" customHeight="1" thickBot="1">
      <c r="A6" s="450"/>
      <c r="B6" s="450"/>
      <c r="C6" s="450"/>
      <c r="D6" s="448"/>
      <c r="E6" s="448"/>
      <c r="F6" s="1086" t="s">
        <v>4221</v>
      </c>
      <c r="G6" s="1087"/>
      <c r="H6" s="1087"/>
      <c r="I6" s="1087"/>
      <c r="J6" s="1087"/>
      <c r="K6" s="1087"/>
      <c r="L6" s="1087"/>
      <c r="M6" s="1088"/>
      <c r="N6" s="1081"/>
      <c r="O6" s="1084"/>
    </row>
    <row r="7" spans="1:15" s="453" customFormat="1" ht="73.5" customHeight="1" thickBot="1">
      <c r="A7" s="454"/>
      <c r="B7" s="896"/>
      <c r="C7" s="900"/>
      <c r="D7" s="897" t="s">
        <v>3711</v>
      </c>
      <c r="E7" s="909"/>
      <c r="F7" s="452" t="s">
        <v>3712</v>
      </c>
      <c r="G7" s="452" t="s">
        <v>3713</v>
      </c>
      <c r="H7" s="452" t="s">
        <v>3714</v>
      </c>
      <c r="I7" s="452" t="s">
        <v>3715</v>
      </c>
      <c r="J7" s="452" t="s">
        <v>3716</v>
      </c>
      <c r="K7" s="452" t="s">
        <v>2047</v>
      </c>
      <c r="L7" s="452" t="s">
        <v>3717</v>
      </c>
      <c r="M7" s="452" t="s">
        <v>3718</v>
      </c>
      <c r="N7" s="1082"/>
      <c r="O7" s="1085"/>
    </row>
    <row r="8" spans="1:15" ht="47.25">
      <c r="A8" s="454"/>
      <c r="B8" s="894"/>
      <c r="C8" s="901">
        <v>1</v>
      </c>
      <c r="D8" s="1089" t="s">
        <v>1403</v>
      </c>
      <c r="E8" s="910" t="s">
        <v>3719</v>
      </c>
      <c r="F8" s="902" t="s">
        <v>1507</v>
      </c>
      <c r="G8" s="902" t="s">
        <v>1511</v>
      </c>
      <c r="H8" s="902" t="s">
        <v>1512</v>
      </c>
      <c r="I8" s="902" t="s">
        <v>1513</v>
      </c>
      <c r="J8" s="902" t="s">
        <v>1514</v>
      </c>
      <c r="K8" s="902" t="s">
        <v>1515</v>
      </c>
      <c r="L8" s="902" t="s">
        <v>1516</v>
      </c>
      <c r="M8" s="1077" t="s">
        <v>1281</v>
      </c>
      <c r="N8" s="1077" t="s">
        <v>1517</v>
      </c>
      <c r="O8" s="1077" t="s">
        <v>1518</v>
      </c>
    </row>
    <row r="9" spans="1:15" s="456" customFormat="1" ht="47.25">
      <c r="A9" s="455"/>
      <c r="B9" s="895"/>
      <c r="C9" s="895">
        <v>2</v>
      </c>
      <c r="D9" s="1075"/>
      <c r="E9" s="910" t="s">
        <v>3720</v>
      </c>
      <c r="F9" s="903" t="s">
        <v>1440</v>
      </c>
      <c r="G9" s="903" t="s">
        <v>1562</v>
      </c>
      <c r="H9" s="903" t="s">
        <v>1563</v>
      </c>
      <c r="I9" s="903" t="s">
        <v>1564</v>
      </c>
      <c r="J9" s="903" t="s">
        <v>1565</v>
      </c>
      <c r="K9" s="903" t="s">
        <v>1566</v>
      </c>
      <c r="L9" s="903" t="s">
        <v>1567</v>
      </c>
      <c r="M9" s="1078"/>
      <c r="N9" s="1078"/>
      <c r="O9" s="1078"/>
    </row>
    <row r="10" spans="1:15" ht="27.75" customHeight="1">
      <c r="A10" s="450"/>
      <c r="B10" s="450"/>
      <c r="C10" s="450"/>
      <c r="D10" s="904"/>
      <c r="E10" s="911"/>
      <c r="F10" s="904"/>
      <c r="G10" s="904"/>
      <c r="H10" s="904"/>
      <c r="I10" s="904"/>
      <c r="J10" s="904"/>
      <c r="K10" s="904"/>
      <c r="L10" s="904"/>
      <c r="M10" s="920"/>
      <c r="N10" s="920"/>
      <c r="O10" s="920"/>
    </row>
    <row r="11" spans="1:15" ht="47.25">
      <c r="A11" s="454"/>
      <c r="B11" s="894"/>
      <c r="C11" s="901">
        <v>3</v>
      </c>
      <c r="D11" s="1074" t="s">
        <v>1403</v>
      </c>
      <c r="E11" s="910" t="s">
        <v>3719</v>
      </c>
      <c r="F11" s="903" t="s">
        <v>1507</v>
      </c>
      <c r="G11" s="903" t="s">
        <v>1511</v>
      </c>
      <c r="H11" s="903" t="s">
        <v>1512</v>
      </c>
      <c r="I11" s="903" t="s">
        <v>1513</v>
      </c>
      <c r="J11" s="903" t="s">
        <v>1514</v>
      </c>
      <c r="K11" s="903" t="s">
        <v>1515</v>
      </c>
      <c r="L11" s="903" t="s">
        <v>1516</v>
      </c>
      <c r="M11" s="1076" t="s">
        <v>1281</v>
      </c>
      <c r="N11" s="1076" t="s">
        <v>1517</v>
      </c>
      <c r="O11" s="1076" t="s">
        <v>1518</v>
      </c>
    </row>
    <row r="12" spans="1:15" s="456" customFormat="1" ht="47.25">
      <c r="A12" s="455"/>
      <c r="B12" s="895"/>
      <c r="C12" s="895">
        <v>4</v>
      </c>
      <c r="D12" s="1075"/>
      <c r="E12" s="910" t="s">
        <v>3720</v>
      </c>
      <c r="F12" s="903" t="s">
        <v>1440</v>
      </c>
      <c r="G12" s="903" t="s">
        <v>1562</v>
      </c>
      <c r="H12" s="903" t="s">
        <v>1563</v>
      </c>
      <c r="I12" s="903" t="s">
        <v>1564</v>
      </c>
      <c r="J12" s="903" t="s">
        <v>1565</v>
      </c>
      <c r="K12" s="903" t="s">
        <v>1566</v>
      </c>
      <c r="L12" s="903" t="s">
        <v>1567</v>
      </c>
      <c r="M12" s="1076"/>
      <c r="N12" s="1076"/>
      <c r="O12" s="1076"/>
    </row>
    <row r="13" spans="4:15" ht="13.5" thickBot="1">
      <c r="D13" s="905"/>
      <c r="E13" s="912"/>
      <c r="F13" s="906"/>
      <c r="G13" s="906"/>
      <c r="H13" s="906"/>
      <c r="I13" s="906"/>
      <c r="J13" s="906"/>
      <c r="K13" s="906"/>
      <c r="L13" s="906"/>
      <c r="M13" s="921"/>
      <c r="N13" s="922"/>
      <c r="O13" s="922"/>
    </row>
    <row r="14" spans="1:15" ht="47.25">
      <c r="A14" s="454"/>
      <c r="B14" s="894"/>
      <c r="C14" s="901">
        <v>5</v>
      </c>
      <c r="D14" s="1074" t="s">
        <v>1403</v>
      </c>
      <c r="E14" s="910" t="s">
        <v>3719</v>
      </c>
      <c r="F14" s="903" t="s">
        <v>1507</v>
      </c>
      <c r="G14" s="903" t="s">
        <v>1511</v>
      </c>
      <c r="H14" s="903" t="s">
        <v>1512</v>
      </c>
      <c r="I14" s="903" t="s">
        <v>1513</v>
      </c>
      <c r="J14" s="903" t="s">
        <v>1514</v>
      </c>
      <c r="K14" s="903" t="s">
        <v>1515</v>
      </c>
      <c r="L14" s="903" t="s">
        <v>1516</v>
      </c>
      <c r="M14" s="1077" t="s">
        <v>1281</v>
      </c>
      <c r="N14" s="1077" t="s">
        <v>1517</v>
      </c>
      <c r="O14" s="1077" t="s">
        <v>1518</v>
      </c>
    </row>
    <row r="15" spans="1:15" s="456" customFormat="1" ht="47.25">
      <c r="A15" s="455"/>
      <c r="B15" s="895"/>
      <c r="C15" s="895">
        <v>6</v>
      </c>
      <c r="D15" s="1075"/>
      <c r="E15" s="910" t="s">
        <v>3720</v>
      </c>
      <c r="F15" s="903" t="s">
        <v>1440</v>
      </c>
      <c r="G15" s="903" t="s">
        <v>1562</v>
      </c>
      <c r="H15" s="903" t="s">
        <v>1563</v>
      </c>
      <c r="I15" s="903" t="s">
        <v>1564</v>
      </c>
      <c r="J15" s="903" t="s">
        <v>1565</v>
      </c>
      <c r="K15" s="903" t="s">
        <v>1566</v>
      </c>
      <c r="L15" s="903" t="s">
        <v>1567</v>
      </c>
      <c r="M15" s="1078"/>
      <c r="N15" s="1078"/>
      <c r="O15" s="1078"/>
    </row>
    <row r="16" spans="1:15" ht="27.75" customHeight="1">
      <c r="A16" s="450"/>
      <c r="B16" s="450"/>
      <c r="C16" s="450"/>
      <c r="D16" s="904"/>
      <c r="E16" s="911"/>
      <c r="F16" s="904"/>
      <c r="G16" s="904"/>
      <c r="H16" s="904"/>
      <c r="I16" s="904"/>
      <c r="J16" s="904"/>
      <c r="K16" s="904"/>
      <c r="L16" s="904"/>
      <c r="M16" s="920"/>
      <c r="N16" s="920"/>
      <c r="O16" s="920"/>
    </row>
    <row r="17" spans="1:15" ht="47.25">
      <c r="A17" s="454"/>
      <c r="B17" s="894"/>
      <c r="C17" s="901">
        <v>7</v>
      </c>
      <c r="D17" s="1074" t="s">
        <v>1403</v>
      </c>
      <c r="E17" s="910" t="s">
        <v>3719</v>
      </c>
      <c r="F17" s="903" t="s">
        <v>1507</v>
      </c>
      <c r="G17" s="903" t="s">
        <v>1511</v>
      </c>
      <c r="H17" s="903" t="s">
        <v>1512</v>
      </c>
      <c r="I17" s="903" t="s">
        <v>1513</v>
      </c>
      <c r="J17" s="903" t="s">
        <v>1514</v>
      </c>
      <c r="K17" s="903" t="s">
        <v>1515</v>
      </c>
      <c r="L17" s="903" t="s">
        <v>1516</v>
      </c>
      <c r="M17" s="1076" t="s">
        <v>1281</v>
      </c>
      <c r="N17" s="1076" t="s">
        <v>1517</v>
      </c>
      <c r="O17" s="1076" t="s">
        <v>1518</v>
      </c>
    </row>
    <row r="18" spans="1:15" s="456" customFormat="1" ht="47.25">
      <c r="A18" s="455"/>
      <c r="B18" s="895"/>
      <c r="C18" s="895">
        <v>8</v>
      </c>
      <c r="D18" s="1075"/>
      <c r="E18" s="910" t="s">
        <v>3720</v>
      </c>
      <c r="F18" s="903" t="s">
        <v>1440</v>
      </c>
      <c r="G18" s="903" t="s">
        <v>1562</v>
      </c>
      <c r="H18" s="903" t="s">
        <v>1563</v>
      </c>
      <c r="I18" s="903" t="s">
        <v>1564</v>
      </c>
      <c r="J18" s="903" t="s">
        <v>1565</v>
      </c>
      <c r="K18" s="903" t="s">
        <v>1566</v>
      </c>
      <c r="L18" s="903" t="s">
        <v>1567</v>
      </c>
      <c r="M18" s="1076"/>
      <c r="N18" s="1076"/>
      <c r="O18" s="1076"/>
    </row>
    <row r="19" spans="4:15" ht="13.5" thickBot="1">
      <c r="D19" s="905"/>
      <c r="E19" s="912"/>
      <c r="F19" s="906"/>
      <c r="G19" s="906"/>
      <c r="H19" s="906"/>
      <c r="I19" s="906"/>
      <c r="J19" s="906"/>
      <c r="K19" s="906"/>
      <c r="L19" s="906"/>
      <c r="M19" s="921"/>
      <c r="N19" s="922"/>
      <c r="O19" s="922"/>
    </row>
    <row r="20" spans="1:15" ht="47.25">
      <c r="A20" s="454"/>
      <c r="B20" s="894"/>
      <c r="C20" s="901">
        <v>9</v>
      </c>
      <c r="D20" s="1074" t="s">
        <v>1403</v>
      </c>
      <c r="E20" s="910" t="s">
        <v>3719</v>
      </c>
      <c r="F20" s="903" t="s">
        <v>1507</v>
      </c>
      <c r="G20" s="903" t="s">
        <v>1511</v>
      </c>
      <c r="H20" s="903" t="s">
        <v>1512</v>
      </c>
      <c r="I20" s="903" t="s">
        <v>1513</v>
      </c>
      <c r="J20" s="903" t="s">
        <v>1514</v>
      </c>
      <c r="K20" s="903" t="s">
        <v>1515</v>
      </c>
      <c r="L20" s="903" t="s">
        <v>1516</v>
      </c>
      <c r="M20" s="1077" t="s">
        <v>1281</v>
      </c>
      <c r="N20" s="1077" t="s">
        <v>1517</v>
      </c>
      <c r="O20" s="1077" t="s">
        <v>1518</v>
      </c>
    </row>
    <row r="21" spans="1:15" s="456" customFormat="1" ht="47.25">
      <c r="A21" s="455"/>
      <c r="B21" s="895"/>
      <c r="C21" s="895">
        <v>10</v>
      </c>
      <c r="D21" s="1075"/>
      <c r="E21" s="910" t="s">
        <v>3720</v>
      </c>
      <c r="F21" s="903" t="s">
        <v>1440</v>
      </c>
      <c r="G21" s="903" t="s">
        <v>1562</v>
      </c>
      <c r="H21" s="903" t="s">
        <v>1563</v>
      </c>
      <c r="I21" s="903" t="s">
        <v>1564</v>
      </c>
      <c r="J21" s="903" t="s">
        <v>1565</v>
      </c>
      <c r="K21" s="903" t="s">
        <v>1566</v>
      </c>
      <c r="L21" s="903" t="s">
        <v>1567</v>
      </c>
      <c r="M21" s="1078"/>
      <c r="N21" s="1078"/>
      <c r="O21" s="1078"/>
    </row>
    <row r="22" spans="1:15" ht="27.75" customHeight="1">
      <c r="A22" s="450"/>
      <c r="B22" s="450"/>
      <c r="C22" s="450"/>
      <c r="D22" s="904"/>
      <c r="E22" s="911"/>
      <c r="F22" s="904"/>
      <c r="G22" s="904"/>
      <c r="H22" s="904"/>
      <c r="I22" s="904"/>
      <c r="J22" s="904"/>
      <c r="K22" s="904"/>
      <c r="L22" s="904"/>
      <c r="M22" s="920"/>
      <c r="N22" s="920"/>
      <c r="O22" s="920"/>
    </row>
    <row r="23" spans="1:15" ht="47.25">
      <c r="A23" s="454"/>
      <c r="B23" s="894"/>
      <c r="C23" s="901">
        <v>11</v>
      </c>
      <c r="D23" s="1074" t="s">
        <v>1403</v>
      </c>
      <c r="E23" s="910" t="s">
        <v>3719</v>
      </c>
      <c r="F23" s="903" t="s">
        <v>1507</v>
      </c>
      <c r="G23" s="903" t="s">
        <v>1511</v>
      </c>
      <c r="H23" s="903" t="s">
        <v>1512</v>
      </c>
      <c r="I23" s="903" t="s">
        <v>1513</v>
      </c>
      <c r="J23" s="903" t="s">
        <v>1514</v>
      </c>
      <c r="K23" s="903" t="s">
        <v>1515</v>
      </c>
      <c r="L23" s="903" t="s">
        <v>1516</v>
      </c>
      <c r="M23" s="1076" t="s">
        <v>1281</v>
      </c>
      <c r="N23" s="1076" t="s">
        <v>1517</v>
      </c>
      <c r="O23" s="1076" t="s">
        <v>1518</v>
      </c>
    </row>
    <row r="24" spans="1:15" s="456" customFormat="1" ht="47.25">
      <c r="A24" s="455"/>
      <c r="B24" s="895"/>
      <c r="C24" s="895">
        <v>12</v>
      </c>
      <c r="D24" s="1075"/>
      <c r="E24" s="910" t="s">
        <v>3720</v>
      </c>
      <c r="F24" s="903" t="s">
        <v>1440</v>
      </c>
      <c r="G24" s="903" t="s">
        <v>1562</v>
      </c>
      <c r="H24" s="903" t="s">
        <v>1563</v>
      </c>
      <c r="I24" s="903" t="s">
        <v>1564</v>
      </c>
      <c r="J24" s="903" t="s">
        <v>1565</v>
      </c>
      <c r="K24" s="903" t="s">
        <v>1566</v>
      </c>
      <c r="L24" s="903" t="s">
        <v>1567</v>
      </c>
      <c r="M24" s="1076"/>
      <c r="N24" s="1076"/>
      <c r="O24" s="1076"/>
    </row>
    <row r="25" spans="4:15" ht="13.5" thickBot="1">
      <c r="D25" s="905"/>
      <c r="E25" s="912"/>
      <c r="F25" s="906"/>
      <c r="G25" s="906"/>
      <c r="H25" s="906"/>
      <c r="I25" s="906"/>
      <c r="J25" s="906"/>
      <c r="K25" s="906"/>
      <c r="L25" s="906"/>
      <c r="M25" s="921"/>
      <c r="N25" s="922"/>
      <c r="O25" s="922"/>
    </row>
    <row r="26" spans="1:15" ht="47.25">
      <c r="A26" s="454"/>
      <c r="B26" s="894"/>
      <c r="C26" s="901">
        <v>13</v>
      </c>
      <c r="D26" s="1074" t="s">
        <v>1403</v>
      </c>
      <c r="E26" s="910" t="s">
        <v>3719</v>
      </c>
      <c r="F26" s="903" t="s">
        <v>1507</v>
      </c>
      <c r="G26" s="903" t="s">
        <v>1511</v>
      </c>
      <c r="H26" s="903" t="s">
        <v>1512</v>
      </c>
      <c r="I26" s="903" t="s">
        <v>1513</v>
      </c>
      <c r="J26" s="903" t="s">
        <v>1514</v>
      </c>
      <c r="K26" s="903" t="s">
        <v>1515</v>
      </c>
      <c r="L26" s="903" t="s">
        <v>1516</v>
      </c>
      <c r="M26" s="1077" t="s">
        <v>1281</v>
      </c>
      <c r="N26" s="1077" t="s">
        <v>1517</v>
      </c>
      <c r="O26" s="1077" t="s">
        <v>1518</v>
      </c>
    </row>
    <row r="27" spans="1:15" s="456" customFormat="1" ht="47.25">
      <c r="A27" s="455"/>
      <c r="B27" s="895"/>
      <c r="C27" s="895">
        <v>14</v>
      </c>
      <c r="D27" s="1075"/>
      <c r="E27" s="910" t="s">
        <v>3720</v>
      </c>
      <c r="F27" s="903" t="s">
        <v>1440</v>
      </c>
      <c r="G27" s="903" t="s">
        <v>1562</v>
      </c>
      <c r="H27" s="903" t="s">
        <v>1563</v>
      </c>
      <c r="I27" s="903" t="s">
        <v>1564</v>
      </c>
      <c r="J27" s="903" t="s">
        <v>1565</v>
      </c>
      <c r="K27" s="903" t="s">
        <v>1566</v>
      </c>
      <c r="L27" s="903" t="s">
        <v>1567</v>
      </c>
      <c r="M27" s="1078"/>
      <c r="N27" s="1078"/>
      <c r="O27" s="1078"/>
    </row>
    <row r="28" spans="1:15" ht="27.75" customHeight="1">
      <c r="A28" s="450"/>
      <c r="B28" s="450"/>
      <c r="C28" s="450"/>
      <c r="D28" s="904"/>
      <c r="E28" s="911"/>
      <c r="F28" s="904"/>
      <c r="G28" s="904"/>
      <c r="H28" s="904"/>
      <c r="I28" s="904"/>
      <c r="J28" s="904"/>
      <c r="K28" s="904"/>
      <c r="L28" s="904"/>
      <c r="M28" s="920"/>
      <c r="N28" s="920"/>
      <c r="O28" s="920"/>
    </row>
    <row r="29" spans="1:15" ht="47.25">
      <c r="A29" s="454"/>
      <c r="B29" s="894"/>
      <c r="C29" s="901">
        <v>15</v>
      </c>
      <c r="D29" s="1074" t="s">
        <v>1403</v>
      </c>
      <c r="E29" s="910" t="s">
        <v>3719</v>
      </c>
      <c r="F29" s="903" t="s">
        <v>1507</v>
      </c>
      <c r="G29" s="903" t="s">
        <v>1511</v>
      </c>
      <c r="H29" s="903" t="s">
        <v>1512</v>
      </c>
      <c r="I29" s="903" t="s">
        <v>1513</v>
      </c>
      <c r="J29" s="903" t="s">
        <v>1514</v>
      </c>
      <c r="K29" s="903" t="s">
        <v>1515</v>
      </c>
      <c r="L29" s="903" t="s">
        <v>1516</v>
      </c>
      <c r="M29" s="1076" t="s">
        <v>1281</v>
      </c>
      <c r="N29" s="1076" t="s">
        <v>1517</v>
      </c>
      <c r="O29" s="1076" t="s">
        <v>1518</v>
      </c>
    </row>
    <row r="30" spans="1:15" s="456" customFormat="1" ht="47.25">
      <c r="A30" s="455"/>
      <c r="B30" s="895"/>
      <c r="C30" s="895">
        <v>16</v>
      </c>
      <c r="D30" s="1075"/>
      <c r="E30" s="910" t="s">
        <v>3720</v>
      </c>
      <c r="F30" s="903" t="s">
        <v>1440</v>
      </c>
      <c r="G30" s="903" t="s">
        <v>1562</v>
      </c>
      <c r="H30" s="903" t="s">
        <v>1563</v>
      </c>
      <c r="I30" s="903" t="s">
        <v>1564</v>
      </c>
      <c r="J30" s="903" t="s">
        <v>1565</v>
      </c>
      <c r="K30" s="903" t="s">
        <v>1566</v>
      </c>
      <c r="L30" s="903" t="s">
        <v>1567</v>
      </c>
      <c r="M30" s="1076"/>
      <c r="N30" s="1076"/>
      <c r="O30" s="1076"/>
    </row>
    <row r="31" spans="4:15" ht="13.5" thickBot="1">
      <c r="D31" s="905"/>
      <c r="E31" s="912"/>
      <c r="F31" s="906"/>
      <c r="G31" s="906"/>
      <c r="H31" s="906"/>
      <c r="I31" s="906"/>
      <c r="J31" s="906"/>
      <c r="K31" s="906"/>
      <c r="L31" s="906"/>
      <c r="M31" s="921"/>
      <c r="N31" s="922"/>
      <c r="O31" s="922"/>
    </row>
    <row r="32" spans="1:15" ht="47.25">
      <c r="A32" s="454"/>
      <c r="B32" s="894"/>
      <c r="C32" s="901">
        <v>17</v>
      </c>
      <c r="D32" s="1074" t="s">
        <v>1403</v>
      </c>
      <c r="E32" s="910" t="s">
        <v>3719</v>
      </c>
      <c r="F32" s="903" t="s">
        <v>1507</v>
      </c>
      <c r="G32" s="903" t="s">
        <v>1511</v>
      </c>
      <c r="H32" s="903" t="s">
        <v>1512</v>
      </c>
      <c r="I32" s="903" t="s">
        <v>1513</v>
      </c>
      <c r="J32" s="903" t="s">
        <v>1514</v>
      </c>
      <c r="K32" s="903" t="s">
        <v>1515</v>
      </c>
      <c r="L32" s="903" t="s">
        <v>1516</v>
      </c>
      <c r="M32" s="1077" t="s">
        <v>1281</v>
      </c>
      <c r="N32" s="1077" t="s">
        <v>1517</v>
      </c>
      <c r="O32" s="1077" t="s">
        <v>1518</v>
      </c>
    </row>
    <row r="33" spans="1:15" s="456" customFormat="1" ht="47.25">
      <c r="A33" s="455"/>
      <c r="B33" s="895"/>
      <c r="C33" s="895">
        <v>18</v>
      </c>
      <c r="D33" s="1075"/>
      <c r="E33" s="910" t="s">
        <v>3720</v>
      </c>
      <c r="F33" s="903" t="s">
        <v>1440</v>
      </c>
      <c r="G33" s="903" t="s">
        <v>1562</v>
      </c>
      <c r="H33" s="903" t="s">
        <v>1563</v>
      </c>
      <c r="I33" s="903" t="s">
        <v>1564</v>
      </c>
      <c r="J33" s="903" t="s">
        <v>1565</v>
      </c>
      <c r="K33" s="903" t="s">
        <v>1566</v>
      </c>
      <c r="L33" s="903" t="s">
        <v>1567</v>
      </c>
      <c r="M33" s="1078"/>
      <c r="N33" s="1078"/>
      <c r="O33" s="1078"/>
    </row>
    <row r="34" spans="1:15" ht="27.75" customHeight="1">
      <c r="A34" s="450"/>
      <c r="B34" s="450"/>
      <c r="C34" s="450"/>
      <c r="D34" s="904"/>
      <c r="E34" s="911"/>
      <c r="F34" s="904"/>
      <c r="G34" s="904"/>
      <c r="H34" s="904"/>
      <c r="I34" s="904"/>
      <c r="J34" s="904"/>
      <c r="K34" s="904"/>
      <c r="L34" s="904"/>
      <c r="M34" s="920"/>
      <c r="N34" s="920"/>
      <c r="O34" s="920"/>
    </row>
    <row r="35" spans="1:15" ht="47.25">
      <c r="A35" s="454"/>
      <c r="B35" s="894"/>
      <c r="C35" s="901">
        <v>19</v>
      </c>
      <c r="D35" s="1074" t="s">
        <v>1403</v>
      </c>
      <c r="E35" s="910" t="s">
        <v>3719</v>
      </c>
      <c r="F35" s="903" t="s">
        <v>1507</v>
      </c>
      <c r="G35" s="903" t="s">
        <v>1511</v>
      </c>
      <c r="H35" s="903" t="s">
        <v>1512</v>
      </c>
      <c r="I35" s="903" t="s">
        <v>1513</v>
      </c>
      <c r="J35" s="903" t="s">
        <v>1514</v>
      </c>
      <c r="K35" s="903" t="s">
        <v>1515</v>
      </c>
      <c r="L35" s="903" t="s">
        <v>1516</v>
      </c>
      <c r="M35" s="1076" t="s">
        <v>1281</v>
      </c>
      <c r="N35" s="1076" t="s">
        <v>1517</v>
      </c>
      <c r="O35" s="1076" t="s">
        <v>1518</v>
      </c>
    </row>
    <row r="36" spans="1:15" s="456" customFormat="1" ht="47.25">
      <c r="A36" s="455"/>
      <c r="B36" s="895"/>
      <c r="C36" s="895">
        <v>20</v>
      </c>
      <c r="D36" s="1075"/>
      <c r="E36" s="910" t="s">
        <v>3720</v>
      </c>
      <c r="F36" s="903" t="s">
        <v>1440</v>
      </c>
      <c r="G36" s="903" t="s">
        <v>1562</v>
      </c>
      <c r="H36" s="903" t="s">
        <v>1563</v>
      </c>
      <c r="I36" s="903" t="s">
        <v>1564</v>
      </c>
      <c r="J36" s="903" t="s">
        <v>1565</v>
      </c>
      <c r="K36" s="903" t="s">
        <v>1566</v>
      </c>
      <c r="L36" s="903" t="s">
        <v>1567</v>
      </c>
      <c r="M36" s="1076"/>
      <c r="N36" s="1076"/>
      <c r="O36" s="1076"/>
    </row>
    <row r="37" spans="4:15" ht="13.5" thickBot="1">
      <c r="D37" s="905"/>
      <c r="E37" s="912"/>
      <c r="F37" s="906"/>
      <c r="G37" s="906"/>
      <c r="H37" s="906"/>
      <c r="I37" s="906"/>
      <c r="J37" s="906"/>
      <c r="K37" s="906"/>
      <c r="L37" s="906"/>
      <c r="M37" s="921"/>
      <c r="N37" s="922"/>
      <c r="O37" s="922"/>
    </row>
    <row r="38" spans="1:15" ht="47.25">
      <c r="A38" s="454"/>
      <c r="B38" s="894"/>
      <c r="C38" s="901">
        <v>21</v>
      </c>
      <c r="D38" s="1074" t="s">
        <v>1403</v>
      </c>
      <c r="E38" s="910" t="s">
        <v>3719</v>
      </c>
      <c r="F38" s="903" t="s">
        <v>1507</v>
      </c>
      <c r="G38" s="903" t="s">
        <v>1511</v>
      </c>
      <c r="H38" s="903" t="s">
        <v>1512</v>
      </c>
      <c r="I38" s="903" t="s">
        <v>1513</v>
      </c>
      <c r="J38" s="903" t="s">
        <v>1514</v>
      </c>
      <c r="K38" s="903" t="s">
        <v>1515</v>
      </c>
      <c r="L38" s="903" t="s">
        <v>1516</v>
      </c>
      <c r="M38" s="1077" t="s">
        <v>1281</v>
      </c>
      <c r="N38" s="1077" t="s">
        <v>1517</v>
      </c>
      <c r="O38" s="1077" t="s">
        <v>1518</v>
      </c>
    </row>
    <row r="39" spans="1:15" s="456" customFormat="1" ht="47.25">
      <c r="A39" s="455"/>
      <c r="B39" s="895"/>
      <c r="C39" s="895">
        <v>22</v>
      </c>
      <c r="D39" s="1075"/>
      <c r="E39" s="910" t="s">
        <v>3720</v>
      </c>
      <c r="F39" s="903" t="s">
        <v>1440</v>
      </c>
      <c r="G39" s="903" t="s">
        <v>1562</v>
      </c>
      <c r="H39" s="903" t="s">
        <v>1563</v>
      </c>
      <c r="I39" s="903" t="s">
        <v>1564</v>
      </c>
      <c r="J39" s="903" t="s">
        <v>1565</v>
      </c>
      <c r="K39" s="903" t="s">
        <v>1566</v>
      </c>
      <c r="L39" s="903" t="s">
        <v>1567</v>
      </c>
      <c r="M39" s="1078"/>
      <c r="N39" s="1078"/>
      <c r="O39" s="1078"/>
    </row>
    <row r="40" spans="1:15" ht="27.75" customHeight="1">
      <c r="A40" s="450"/>
      <c r="B40" s="450"/>
      <c r="C40" s="450"/>
      <c r="D40" s="904"/>
      <c r="E40" s="911"/>
      <c r="F40" s="904"/>
      <c r="G40" s="904"/>
      <c r="H40" s="904"/>
      <c r="I40" s="904"/>
      <c r="J40" s="904"/>
      <c r="K40" s="904"/>
      <c r="L40" s="904"/>
      <c r="M40" s="920"/>
      <c r="N40" s="920"/>
      <c r="O40" s="920"/>
    </row>
    <row r="41" spans="1:15" ht="47.25">
      <c r="A41" s="454"/>
      <c r="B41" s="894"/>
      <c r="C41" s="901">
        <v>23</v>
      </c>
      <c r="D41" s="1074" t="s">
        <v>1403</v>
      </c>
      <c r="E41" s="910" t="s">
        <v>3719</v>
      </c>
      <c r="F41" s="903" t="s">
        <v>1507</v>
      </c>
      <c r="G41" s="903" t="s">
        <v>1511</v>
      </c>
      <c r="H41" s="903" t="s">
        <v>1512</v>
      </c>
      <c r="I41" s="903" t="s">
        <v>1513</v>
      </c>
      <c r="J41" s="903" t="s">
        <v>1514</v>
      </c>
      <c r="K41" s="903" t="s">
        <v>1515</v>
      </c>
      <c r="L41" s="903" t="s">
        <v>1516</v>
      </c>
      <c r="M41" s="1076" t="s">
        <v>1281</v>
      </c>
      <c r="N41" s="1076" t="s">
        <v>1517</v>
      </c>
      <c r="O41" s="1076" t="s">
        <v>1518</v>
      </c>
    </row>
    <row r="42" spans="1:15" s="456" customFormat="1" ht="47.25">
      <c r="A42" s="455"/>
      <c r="B42" s="895"/>
      <c r="C42" s="895">
        <v>24</v>
      </c>
      <c r="D42" s="1075"/>
      <c r="E42" s="910" t="s">
        <v>3720</v>
      </c>
      <c r="F42" s="903" t="s">
        <v>1440</v>
      </c>
      <c r="G42" s="903" t="s">
        <v>1562</v>
      </c>
      <c r="H42" s="903" t="s">
        <v>1563</v>
      </c>
      <c r="I42" s="903" t="s">
        <v>1564</v>
      </c>
      <c r="J42" s="903" t="s">
        <v>1565</v>
      </c>
      <c r="K42" s="903" t="s">
        <v>1566</v>
      </c>
      <c r="L42" s="903" t="s">
        <v>1567</v>
      </c>
      <c r="M42" s="1076"/>
      <c r="N42" s="1076"/>
      <c r="O42" s="1076"/>
    </row>
    <row r="43" spans="4:15" ht="13.5" thickBot="1">
      <c r="D43" s="905"/>
      <c r="E43" s="912"/>
      <c r="F43" s="906"/>
      <c r="G43" s="906"/>
      <c r="H43" s="906"/>
      <c r="I43" s="906"/>
      <c r="J43" s="906"/>
      <c r="K43" s="906"/>
      <c r="L43" s="906"/>
      <c r="M43" s="921"/>
      <c r="N43" s="922"/>
      <c r="O43" s="922"/>
    </row>
    <row r="44" spans="1:15" ht="47.25">
      <c r="A44" s="454"/>
      <c r="B44" s="894"/>
      <c r="C44" s="901">
        <v>25</v>
      </c>
      <c r="D44" s="1074" t="s">
        <v>1403</v>
      </c>
      <c r="E44" s="910" t="s">
        <v>3719</v>
      </c>
      <c r="F44" s="903" t="s">
        <v>1507</v>
      </c>
      <c r="G44" s="903" t="s">
        <v>1511</v>
      </c>
      <c r="H44" s="903" t="s">
        <v>1512</v>
      </c>
      <c r="I44" s="903" t="s">
        <v>1513</v>
      </c>
      <c r="J44" s="903" t="s">
        <v>1514</v>
      </c>
      <c r="K44" s="903" t="s">
        <v>1515</v>
      </c>
      <c r="L44" s="903" t="s">
        <v>1516</v>
      </c>
      <c r="M44" s="1077" t="s">
        <v>1281</v>
      </c>
      <c r="N44" s="1077" t="s">
        <v>1517</v>
      </c>
      <c r="O44" s="1077" t="s">
        <v>1518</v>
      </c>
    </row>
    <row r="45" spans="1:15" s="456" customFormat="1" ht="47.25">
      <c r="A45" s="455"/>
      <c r="B45" s="895"/>
      <c r="C45" s="895">
        <v>26</v>
      </c>
      <c r="D45" s="1075"/>
      <c r="E45" s="910" t="s">
        <v>3720</v>
      </c>
      <c r="F45" s="903" t="s">
        <v>1440</v>
      </c>
      <c r="G45" s="903" t="s">
        <v>1562</v>
      </c>
      <c r="H45" s="903" t="s">
        <v>1563</v>
      </c>
      <c r="I45" s="903" t="s">
        <v>1564</v>
      </c>
      <c r="J45" s="903" t="s">
        <v>1565</v>
      </c>
      <c r="K45" s="903" t="s">
        <v>1566</v>
      </c>
      <c r="L45" s="903" t="s">
        <v>1567</v>
      </c>
      <c r="M45" s="1078"/>
      <c r="N45" s="1078"/>
      <c r="O45" s="1078"/>
    </row>
    <row r="46" spans="1:15" ht="27.75" customHeight="1">
      <c r="A46" s="450"/>
      <c r="B46" s="450"/>
      <c r="C46" s="450"/>
      <c r="D46" s="904"/>
      <c r="E46" s="911"/>
      <c r="F46" s="904"/>
      <c r="G46" s="904"/>
      <c r="H46" s="904"/>
      <c r="I46" s="904"/>
      <c r="J46" s="904"/>
      <c r="K46" s="904"/>
      <c r="L46" s="904"/>
      <c r="M46" s="920"/>
      <c r="N46" s="920"/>
      <c r="O46" s="920"/>
    </row>
    <row r="47" spans="1:15" ht="47.25">
      <c r="A47" s="454"/>
      <c r="B47" s="894"/>
      <c r="C47" s="901">
        <v>27</v>
      </c>
      <c r="D47" s="1074" t="s">
        <v>1403</v>
      </c>
      <c r="E47" s="910" t="s">
        <v>3719</v>
      </c>
      <c r="F47" s="903" t="s">
        <v>1507</v>
      </c>
      <c r="G47" s="903" t="s">
        <v>1511</v>
      </c>
      <c r="H47" s="903" t="s">
        <v>1512</v>
      </c>
      <c r="I47" s="903" t="s">
        <v>1513</v>
      </c>
      <c r="J47" s="903" t="s">
        <v>1514</v>
      </c>
      <c r="K47" s="903" t="s">
        <v>1515</v>
      </c>
      <c r="L47" s="903" t="s">
        <v>1516</v>
      </c>
      <c r="M47" s="1076" t="s">
        <v>1281</v>
      </c>
      <c r="N47" s="1076" t="s">
        <v>1517</v>
      </c>
      <c r="O47" s="1076" t="s">
        <v>1518</v>
      </c>
    </row>
    <row r="48" spans="1:15" s="456" customFormat="1" ht="47.25">
      <c r="A48" s="455"/>
      <c r="B48" s="895"/>
      <c r="C48" s="895">
        <v>28</v>
      </c>
      <c r="D48" s="1075"/>
      <c r="E48" s="910" t="s">
        <v>3720</v>
      </c>
      <c r="F48" s="903" t="s">
        <v>1440</v>
      </c>
      <c r="G48" s="903" t="s">
        <v>1562</v>
      </c>
      <c r="H48" s="903" t="s">
        <v>1563</v>
      </c>
      <c r="I48" s="903" t="s">
        <v>1564</v>
      </c>
      <c r="J48" s="903" t="s">
        <v>1565</v>
      </c>
      <c r="K48" s="903" t="s">
        <v>1566</v>
      </c>
      <c r="L48" s="903" t="s">
        <v>1567</v>
      </c>
      <c r="M48" s="1076"/>
      <c r="N48" s="1076"/>
      <c r="O48" s="1076"/>
    </row>
    <row r="49" spans="4:15" ht="13.5" thickBot="1">
      <c r="D49" s="905"/>
      <c r="E49" s="912"/>
      <c r="F49" s="906"/>
      <c r="G49" s="906"/>
      <c r="H49" s="906"/>
      <c r="I49" s="906"/>
      <c r="J49" s="906"/>
      <c r="K49" s="906"/>
      <c r="L49" s="906"/>
      <c r="M49" s="921"/>
      <c r="N49" s="922"/>
      <c r="O49" s="922"/>
    </row>
    <row r="50" spans="1:15" ht="47.25">
      <c r="A50" s="454"/>
      <c r="B50" s="894"/>
      <c r="C50" s="901">
        <v>29</v>
      </c>
      <c r="D50" s="1074" t="s">
        <v>1403</v>
      </c>
      <c r="E50" s="910" t="s">
        <v>3719</v>
      </c>
      <c r="F50" s="903" t="s">
        <v>1507</v>
      </c>
      <c r="G50" s="903" t="s">
        <v>1511</v>
      </c>
      <c r="H50" s="903" t="s">
        <v>1512</v>
      </c>
      <c r="I50" s="903" t="s">
        <v>1513</v>
      </c>
      <c r="J50" s="903" t="s">
        <v>1514</v>
      </c>
      <c r="K50" s="903" t="s">
        <v>1515</v>
      </c>
      <c r="L50" s="903" t="s">
        <v>1516</v>
      </c>
      <c r="M50" s="1077" t="s">
        <v>1281</v>
      </c>
      <c r="N50" s="1077" t="s">
        <v>1517</v>
      </c>
      <c r="O50" s="1077" t="s">
        <v>1518</v>
      </c>
    </row>
    <row r="51" spans="1:15" s="456" customFormat="1" ht="47.25">
      <c r="A51" s="455"/>
      <c r="B51" s="895"/>
      <c r="C51" s="895">
        <v>30</v>
      </c>
      <c r="D51" s="1075"/>
      <c r="E51" s="910" t="s">
        <v>3720</v>
      </c>
      <c r="F51" s="903" t="s">
        <v>1440</v>
      </c>
      <c r="G51" s="903" t="s">
        <v>1562</v>
      </c>
      <c r="H51" s="903" t="s">
        <v>1563</v>
      </c>
      <c r="I51" s="903" t="s">
        <v>1564</v>
      </c>
      <c r="J51" s="903" t="s">
        <v>1565</v>
      </c>
      <c r="K51" s="903" t="s">
        <v>1566</v>
      </c>
      <c r="L51" s="903" t="s">
        <v>1567</v>
      </c>
      <c r="M51" s="1078"/>
      <c r="N51" s="1078"/>
      <c r="O51" s="1078"/>
    </row>
    <row r="52" spans="1:15" ht="27.75" customHeight="1">
      <c r="A52" s="450"/>
      <c r="B52" s="450"/>
      <c r="C52" s="450"/>
      <c r="D52" s="904"/>
      <c r="E52" s="911"/>
      <c r="F52" s="904"/>
      <c r="G52" s="904"/>
      <c r="H52" s="904"/>
      <c r="I52" s="904"/>
      <c r="J52" s="904"/>
      <c r="K52" s="904"/>
      <c r="L52" s="904"/>
      <c r="M52" s="920"/>
      <c r="N52" s="920"/>
      <c r="O52" s="920"/>
    </row>
    <row r="53" spans="1:15" ht="47.25">
      <c r="A53" s="454"/>
      <c r="B53" s="894"/>
      <c r="C53" s="901">
        <v>31</v>
      </c>
      <c r="D53" s="1074" t="s">
        <v>1403</v>
      </c>
      <c r="E53" s="910" t="s">
        <v>3719</v>
      </c>
      <c r="F53" s="903" t="s">
        <v>1507</v>
      </c>
      <c r="G53" s="903" t="s">
        <v>1511</v>
      </c>
      <c r="H53" s="903" t="s">
        <v>1512</v>
      </c>
      <c r="I53" s="903" t="s">
        <v>1513</v>
      </c>
      <c r="J53" s="903" t="s">
        <v>1514</v>
      </c>
      <c r="K53" s="903" t="s">
        <v>1515</v>
      </c>
      <c r="L53" s="903" t="s">
        <v>1516</v>
      </c>
      <c r="M53" s="1076" t="s">
        <v>1281</v>
      </c>
      <c r="N53" s="1076" t="s">
        <v>1517</v>
      </c>
      <c r="O53" s="1076" t="s">
        <v>1518</v>
      </c>
    </row>
    <row r="54" spans="1:15" s="456" customFormat="1" ht="47.25">
      <c r="A54" s="455"/>
      <c r="B54" s="895"/>
      <c r="C54" s="895">
        <v>32</v>
      </c>
      <c r="D54" s="1075"/>
      <c r="E54" s="910" t="s">
        <v>3720</v>
      </c>
      <c r="F54" s="903" t="s">
        <v>1440</v>
      </c>
      <c r="G54" s="903" t="s">
        <v>1562</v>
      </c>
      <c r="H54" s="903" t="s">
        <v>1563</v>
      </c>
      <c r="I54" s="903" t="s">
        <v>1564</v>
      </c>
      <c r="J54" s="903" t="s">
        <v>1565</v>
      </c>
      <c r="K54" s="903" t="s">
        <v>1566</v>
      </c>
      <c r="L54" s="903" t="s">
        <v>1567</v>
      </c>
      <c r="M54" s="1076"/>
      <c r="N54" s="1076"/>
      <c r="O54" s="1076"/>
    </row>
    <row r="55" spans="4:15" ht="13.5" thickBot="1">
      <c r="D55" s="905"/>
      <c r="E55" s="912"/>
      <c r="F55" s="906"/>
      <c r="G55" s="906"/>
      <c r="H55" s="906"/>
      <c r="I55" s="906"/>
      <c r="J55" s="906"/>
      <c r="K55" s="906"/>
      <c r="L55" s="906"/>
      <c r="M55" s="921"/>
      <c r="N55" s="922"/>
      <c r="O55" s="922"/>
    </row>
    <row r="56" spans="1:15" ht="47.25">
      <c r="A56" s="454"/>
      <c r="B56" s="894"/>
      <c r="C56" s="901">
        <v>33</v>
      </c>
      <c r="D56" s="1074" t="s">
        <v>1403</v>
      </c>
      <c r="E56" s="910" t="s">
        <v>3719</v>
      </c>
      <c r="F56" s="907" t="s">
        <v>1507</v>
      </c>
      <c r="G56" s="907" t="s">
        <v>1511</v>
      </c>
      <c r="H56" s="907" t="s">
        <v>1512</v>
      </c>
      <c r="I56" s="907" t="s">
        <v>1513</v>
      </c>
      <c r="J56" s="907" t="s">
        <v>1514</v>
      </c>
      <c r="K56" s="907" t="s">
        <v>1515</v>
      </c>
      <c r="L56" s="907" t="s">
        <v>1516</v>
      </c>
      <c r="M56" s="1077" t="s">
        <v>1281</v>
      </c>
      <c r="N56" s="1077" t="s">
        <v>1517</v>
      </c>
      <c r="O56" s="1077" t="s">
        <v>1518</v>
      </c>
    </row>
    <row r="57" spans="1:15" s="456" customFormat="1" ht="47.25">
      <c r="A57" s="455"/>
      <c r="B57" s="895"/>
      <c r="C57" s="895">
        <v>34</v>
      </c>
      <c r="D57" s="1075"/>
      <c r="E57" s="910" t="s">
        <v>3720</v>
      </c>
      <c r="F57" s="908" t="s">
        <v>1440</v>
      </c>
      <c r="G57" s="908" t="s">
        <v>1562</v>
      </c>
      <c r="H57" s="908" t="s">
        <v>1563</v>
      </c>
      <c r="I57" s="908" t="s">
        <v>1564</v>
      </c>
      <c r="J57" s="908" t="s">
        <v>1565</v>
      </c>
      <c r="K57" s="908" t="s">
        <v>1566</v>
      </c>
      <c r="L57" s="908" t="s">
        <v>1567</v>
      </c>
      <c r="M57" s="1078"/>
      <c r="N57" s="1078"/>
      <c r="O57" s="1078"/>
    </row>
    <row r="58" spans="1:15" ht="27.75" customHeight="1">
      <c r="A58" s="450"/>
      <c r="B58" s="450"/>
      <c r="C58" s="450"/>
      <c r="D58" s="904"/>
      <c r="E58" s="911"/>
      <c r="F58" s="904"/>
      <c r="G58" s="904"/>
      <c r="H58" s="904"/>
      <c r="I58" s="904"/>
      <c r="J58" s="904"/>
      <c r="K58" s="904"/>
      <c r="L58" s="904"/>
      <c r="M58" s="920"/>
      <c r="N58" s="920"/>
      <c r="O58" s="920"/>
    </row>
    <row r="59" spans="1:15" ht="47.25">
      <c r="A59" s="454"/>
      <c r="B59" s="894"/>
      <c r="C59" s="901">
        <v>35</v>
      </c>
      <c r="D59" s="1074" t="s">
        <v>1403</v>
      </c>
      <c r="E59" s="910" t="s">
        <v>3719</v>
      </c>
      <c r="F59" s="903" t="s">
        <v>1507</v>
      </c>
      <c r="G59" s="903" t="s">
        <v>1511</v>
      </c>
      <c r="H59" s="903" t="s">
        <v>1512</v>
      </c>
      <c r="I59" s="903" t="s">
        <v>1513</v>
      </c>
      <c r="J59" s="903" t="s">
        <v>1514</v>
      </c>
      <c r="K59" s="903" t="s">
        <v>1515</v>
      </c>
      <c r="L59" s="903" t="s">
        <v>1516</v>
      </c>
      <c r="M59" s="1076" t="s">
        <v>1281</v>
      </c>
      <c r="N59" s="1076" t="s">
        <v>1517</v>
      </c>
      <c r="O59" s="1076" t="s">
        <v>1518</v>
      </c>
    </row>
    <row r="60" spans="1:15" s="456" customFormat="1" ht="47.25">
      <c r="A60" s="455"/>
      <c r="B60" s="895"/>
      <c r="C60" s="895">
        <v>3</v>
      </c>
      <c r="D60" s="1075"/>
      <c r="E60" s="910" t="s">
        <v>3720</v>
      </c>
      <c r="F60" s="903" t="s">
        <v>1440</v>
      </c>
      <c r="G60" s="903" t="s">
        <v>1562</v>
      </c>
      <c r="H60" s="903" t="s">
        <v>1563</v>
      </c>
      <c r="I60" s="903" t="s">
        <v>1564</v>
      </c>
      <c r="J60" s="903" t="s">
        <v>1565</v>
      </c>
      <c r="K60" s="903" t="s">
        <v>1566</v>
      </c>
      <c r="L60" s="903" t="s">
        <v>1567</v>
      </c>
      <c r="M60" s="1076"/>
      <c r="N60" s="1076"/>
      <c r="O60" s="1076"/>
    </row>
    <row r="61" spans="4:15" ht="13.5" thickBot="1">
      <c r="D61" s="905"/>
      <c r="E61" s="912"/>
      <c r="F61" s="906"/>
      <c r="G61" s="906"/>
      <c r="H61" s="906"/>
      <c r="I61" s="906"/>
      <c r="J61" s="906"/>
      <c r="K61" s="906"/>
      <c r="L61" s="906"/>
      <c r="M61" s="921"/>
      <c r="N61" s="922"/>
      <c r="O61" s="922"/>
    </row>
    <row r="62" spans="1:15" ht="47.25">
      <c r="A62" s="454"/>
      <c r="B62" s="894"/>
      <c r="C62" s="901">
        <v>37</v>
      </c>
      <c r="D62" s="1074" t="s">
        <v>1403</v>
      </c>
      <c r="E62" s="910" t="s">
        <v>3719</v>
      </c>
      <c r="F62" s="903" t="s">
        <v>1507</v>
      </c>
      <c r="G62" s="903" t="s">
        <v>1511</v>
      </c>
      <c r="H62" s="903" t="s">
        <v>1512</v>
      </c>
      <c r="I62" s="903" t="s">
        <v>1513</v>
      </c>
      <c r="J62" s="903" t="s">
        <v>1514</v>
      </c>
      <c r="K62" s="903" t="s">
        <v>1515</v>
      </c>
      <c r="L62" s="903" t="s">
        <v>1516</v>
      </c>
      <c r="M62" s="1077" t="s">
        <v>1281</v>
      </c>
      <c r="N62" s="1077" t="s">
        <v>1517</v>
      </c>
      <c r="O62" s="1077" t="s">
        <v>1518</v>
      </c>
    </row>
    <row r="63" spans="1:15" s="456" customFormat="1" ht="47.25">
      <c r="A63" s="455"/>
      <c r="B63" s="895"/>
      <c r="C63" s="895">
        <v>38</v>
      </c>
      <c r="D63" s="1075"/>
      <c r="E63" s="910" t="s">
        <v>3720</v>
      </c>
      <c r="F63" s="903" t="s">
        <v>1440</v>
      </c>
      <c r="G63" s="903" t="s">
        <v>1562</v>
      </c>
      <c r="H63" s="903" t="s">
        <v>1563</v>
      </c>
      <c r="I63" s="903" t="s">
        <v>1564</v>
      </c>
      <c r="J63" s="903" t="s">
        <v>1565</v>
      </c>
      <c r="K63" s="903" t="s">
        <v>1566</v>
      </c>
      <c r="L63" s="903" t="s">
        <v>1567</v>
      </c>
      <c r="M63" s="1078"/>
      <c r="N63" s="1078"/>
      <c r="O63" s="1078"/>
    </row>
    <row r="64" spans="1:15" ht="27.75" customHeight="1">
      <c r="A64" s="450"/>
      <c r="B64" s="450"/>
      <c r="C64" s="450"/>
      <c r="D64" s="904"/>
      <c r="E64" s="911"/>
      <c r="F64" s="904"/>
      <c r="G64" s="904"/>
      <c r="H64" s="904"/>
      <c r="I64" s="904"/>
      <c r="J64" s="904"/>
      <c r="K64" s="904"/>
      <c r="L64" s="904"/>
      <c r="M64" s="920"/>
      <c r="N64" s="920"/>
      <c r="O64" s="920"/>
    </row>
    <row r="65" spans="1:15" ht="47.25">
      <c r="A65" s="454"/>
      <c r="B65" s="894"/>
      <c r="C65" s="901">
        <v>39</v>
      </c>
      <c r="D65" s="1074" t="s">
        <v>1403</v>
      </c>
      <c r="E65" s="910" t="s">
        <v>3719</v>
      </c>
      <c r="F65" s="903" t="s">
        <v>1507</v>
      </c>
      <c r="G65" s="903" t="s">
        <v>1511</v>
      </c>
      <c r="H65" s="903" t="s">
        <v>1512</v>
      </c>
      <c r="I65" s="903" t="s">
        <v>1513</v>
      </c>
      <c r="J65" s="903" t="s">
        <v>1514</v>
      </c>
      <c r="K65" s="903" t="s">
        <v>1515</v>
      </c>
      <c r="L65" s="903" t="s">
        <v>1516</v>
      </c>
      <c r="M65" s="1076" t="s">
        <v>1281</v>
      </c>
      <c r="N65" s="1076" t="s">
        <v>1517</v>
      </c>
      <c r="O65" s="1076" t="s">
        <v>1518</v>
      </c>
    </row>
    <row r="66" spans="1:15" s="456" customFormat="1" ht="47.25">
      <c r="A66" s="455"/>
      <c r="B66" s="895"/>
      <c r="C66" s="895">
        <v>40</v>
      </c>
      <c r="D66" s="1075"/>
      <c r="E66" s="910" t="s">
        <v>3720</v>
      </c>
      <c r="F66" s="903" t="s">
        <v>1440</v>
      </c>
      <c r="G66" s="903" t="s">
        <v>1562</v>
      </c>
      <c r="H66" s="903" t="s">
        <v>1563</v>
      </c>
      <c r="I66" s="903" t="s">
        <v>1564</v>
      </c>
      <c r="J66" s="903" t="s">
        <v>1565</v>
      </c>
      <c r="K66" s="903" t="s">
        <v>1566</v>
      </c>
      <c r="L66" s="903" t="s">
        <v>1567</v>
      </c>
      <c r="M66" s="1076"/>
      <c r="N66" s="1076"/>
      <c r="O66" s="1076"/>
    </row>
  </sheetData>
  <sheetProtection password="DAB2" sheet="1" objects="1" scenarios="1"/>
  <mergeCells count="84">
    <mergeCell ref="P3:S3"/>
    <mergeCell ref="N5:N7"/>
    <mergeCell ref="O5:O7"/>
    <mergeCell ref="F6:M6"/>
    <mergeCell ref="D8:D9"/>
    <mergeCell ref="M8:M9"/>
    <mergeCell ref="N8:N9"/>
    <mergeCell ref="O8:O9"/>
    <mergeCell ref="D14:D15"/>
    <mergeCell ref="M14:M15"/>
    <mergeCell ref="N14:N15"/>
    <mergeCell ref="O14:O15"/>
    <mergeCell ref="D11:D12"/>
    <mergeCell ref="M11:M12"/>
    <mergeCell ref="N11:N12"/>
    <mergeCell ref="O11:O12"/>
    <mergeCell ref="D17:D18"/>
    <mergeCell ref="M17:M18"/>
    <mergeCell ref="N17:N18"/>
    <mergeCell ref="O17:O18"/>
    <mergeCell ref="D20:D21"/>
    <mergeCell ref="M20:M21"/>
    <mergeCell ref="N20:N21"/>
    <mergeCell ref="O20:O21"/>
    <mergeCell ref="D23:D24"/>
    <mergeCell ref="M23:M24"/>
    <mergeCell ref="N23:N24"/>
    <mergeCell ref="O23:O24"/>
    <mergeCell ref="D26:D27"/>
    <mergeCell ref="M26:M27"/>
    <mergeCell ref="N26:N27"/>
    <mergeCell ref="O26:O27"/>
    <mergeCell ref="D29:D30"/>
    <mergeCell ref="M29:M30"/>
    <mergeCell ref="N29:N30"/>
    <mergeCell ref="O29:O30"/>
    <mergeCell ref="D32:D33"/>
    <mergeCell ref="M32:M33"/>
    <mergeCell ref="N32:N33"/>
    <mergeCell ref="O32:O33"/>
    <mergeCell ref="D35:D36"/>
    <mergeCell ref="M35:M36"/>
    <mergeCell ref="N35:N36"/>
    <mergeCell ref="O35:O36"/>
    <mergeCell ref="D38:D39"/>
    <mergeCell ref="M38:M39"/>
    <mergeCell ref="N38:N39"/>
    <mergeCell ref="O38:O39"/>
    <mergeCell ref="D41:D42"/>
    <mergeCell ref="M41:M42"/>
    <mergeCell ref="N41:N42"/>
    <mergeCell ref="O41:O42"/>
    <mergeCell ref="D44:D45"/>
    <mergeCell ref="M44:M45"/>
    <mergeCell ref="N44:N45"/>
    <mergeCell ref="O44:O45"/>
    <mergeCell ref="D47:D48"/>
    <mergeCell ref="M47:M48"/>
    <mergeCell ref="N47:N48"/>
    <mergeCell ref="O47:O48"/>
    <mergeCell ref="D50:D51"/>
    <mergeCell ref="M50:M51"/>
    <mergeCell ref="N50:N51"/>
    <mergeCell ref="O50:O51"/>
    <mergeCell ref="N62:N63"/>
    <mergeCell ref="O62:O63"/>
    <mergeCell ref="D53:D54"/>
    <mergeCell ref="M53:M54"/>
    <mergeCell ref="N53:N54"/>
    <mergeCell ref="O53:O54"/>
    <mergeCell ref="D56:D57"/>
    <mergeCell ref="M56:M57"/>
    <mergeCell ref="N56:N57"/>
    <mergeCell ref="O56:O57"/>
    <mergeCell ref="D65:D66"/>
    <mergeCell ref="M65:M66"/>
    <mergeCell ref="N65:N66"/>
    <mergeCell ref="O65:O66"/>
    <mergeCell ref="D59:D60"/>
    <mergeCell ref="M59:M60"/>
    <mergeCell ref="N59:N60"/>
    <mergeCell ref="O59:O60"/>
    <mergeCell ref="D62:D63"/>
    <mergeCell ref="M62:M63"/>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L808"/>
  <sheetViews>
    <sheetView zoomScale="75" zoomScaleNormal="75" zoomScalePageLayoutView="0" workbookViewId="0" topLeftCell="A1">
      <selection activeCell="C23" sqref="C23"/>
    </sheetView>
  </sheetViews>
  <sheetFormatPr defaultColWidth="11.421875" defaultRowHeight="15"/>
  <cols>
    <col min="2" max="2" width="2.421875" style="378" bestFit="1" customWidth="1"/>
    <col min="3" max="3" width="110.00390625" style="0" customWidth="1"/>
  </cols>
  <sheetData>
    <row r="1" spans="2:3" ht="15.75" thickBot="1">
      <c r="B1" s="401"/>
      <c r="C1" s="399" t="s">
        <v>3152</v>
      </c>
    </row>
    <row r="2" spans="1:4" ht="15">
      <c r="A2" s="392" t="s">
        <v>28</v>
      </c>
      <c r="B2" s="395"/>
      <c r="C2" s="398" t="str">
        <f>C18</f>
        <v>Aucune erreur dans l'onglet BI-T</v>
      </c>
      <c r="D2" s="400"/>
    </row>
    <row r="3" spans="1:3" ht="15">
      <c r="A3" s="393" t="s">
        <v>29</v>
      </c>
      <c r="B3" s="396"/>
      <c r="C3" s="390" t="str">
        <f>C20</f>
        <v>Aucune erreur dans l'onglet BS-C1-T</v>
      </c>
    </row>
    <row r="4" spans="1:3" ht="15">
      <c r="A4" s="393" t="s">
        <v>30</v>
      </c>
      <c r="B4" s="396"/>
      <c r="C4" s="390" t="str">
        <f>C53</f>
        <v>Aucune erreur dans l'onglet TP-F1Q-T</v>
      </c>
    </row>
    <row r="5" spans="1:3" ht="15">
      <c r="A5" s="393" t="s">
        <v>31</v>
      </c>
      <c r="B5" s="396"/>
      <c r="C5" s="390" t="str">
        <f>C76</f>
        <v>Aucune erreur dans l'onglet TP-E1Q-T</v>
      </c>
    </row>
    <row r="6" spans="1:3" ht="15">
      <c r="A6" s="393" t="s">
        <v>2064</v>
      </c>
      <c r="B6" s="396"/>
      <c r="C6" s="390" t="str">
        <f>C205</f>
        <v>Aucune erreur dans l'onglet SCR-B2A-T</v>
      </c>
    </row>
    <row r="7" spans="1:3" ht="15">
      <c r="A7" s="393" t="s">
        <v>32</v>
      </c>
      <c r="B7" s="396"/>
      <c r="C7" s="390" t="str">
        <f>C215</f>
        <v>Aucune erreur dans l'onglet SCR-B3A-T</v>
      </c>
    </row>
    <row r="8" spans="1:3" ht="15">
      <c r="A8" s="393" t="s">
        <v>33</v>
      </c>
      <c r="B8" s="396"/>
      <c r="C8" s="390" t="str">
        <f>C264</f>
        <v>Aucune erreur dans l'onglet SCR-B3B-T</v>
      </c>
    </row>
    <row r="9" spans="1:3" ht="15">
      <c r="A9" s="393" t="s">
        <v>34</v>
      </c>
      <c r="B9" s="396"/>
      <c r="C9" s="390" t="str">
        <f>C269</f>
        <v>Aucune erreur dans l'onglet SCR-B3C-T</v>
      </c>
    </row>
    <row r="10" spans="1:3" ht="15">
      <c r="A10" s="393" t="s">
        <v>35</v>
      </c>
      <c r="B10" s="396"/>
      <c r="C10" s="390" t="str">
        <f>C311</f>
        <v>Aucune erreur dans l'onglet SCR-B3D-T</v>
      </c>
    </row>
    <row r="11" spans="1:3" ht="15">
      <c r="A11" s="393" t="s">
        <v>36</v>
      </c>
      <c r="B11" s="396"/>
      <c r="C11" s="390" t="str">
        <f>C349</f>
        <v>Aucune erreur dans l'onglet SCR-B3E-T</v>
      </c>
    </row>
    <row r="12" spans="1:3" ht="15">
      <c r="A12" s="393" t="s">
        <v>37</v>
      </c>
      <c r="B12" s="396"/>
      <c r="C12" s="390" t="str">
        <f>C357</f>
        <v>Aucune erreur dans l'onglet SCR-B3F-T</v>
      </c>
    </row>
    <row r="13" spans="1:3" ht="15">
      <c r="A13" s="393" t="s">
        <v>38</v>
      </c>
      <c r="B13" s="396"/>
      <c r="C13" s="390" t="str">
        <f>C728</f>
        <v>Aucune erreur dans l'onglet SCR-B3G-T</v>
      </c>
    </row>
    <row r="14" spans="1:3" ht="15">
      <c r="A14" s="393" t="s">
        <v>39</v>
      </c>
      <c r="B14" s="396"/>
      <c r="C14" s="390" t="str">
        <f>C732</f>
        <v>Aucune erreur dans l'onglet MCR-B4A-T</v>
      </c>
    </row>
    <row r="15" spans="1:3" ht="15.75" thickBot="1">
      <c r="A15" s="394" t="s">
        <v>2065</v>
      </c>
      <c r="B15" s="397"/>
      <c r="C15" s="391" t="str">
        <f>C739</f>
        <v>Aucune erreur dans l'onglet MCR-B4B-T</v>
      </c>
    </row>
    <row r="17" ht="15.75" thickBot="1"/>
    <row r="18" spans="1:3" ht="15.75" thickBot="1">
      <c r="A18" s="383" t="s">
        <v>28</v>
      </c>
      <c r="B18" s="384">
        <v>0</v>
      </c>
      <c r="C18" s="381" t="s">
        <v>3151</v>
      </c>
    </row>
    <row r="19" spans="1:2" ht="15">
      <c r="A19" s="375"/>
      <c r="B19" s="377"/>
    </row>
    <row r="20" spans="1:3" ht="15.75" thickBot="1">
      <c r="A20" s="378">
        <f>IF(B20=0,0,1)</f>
        <v>0</v>
      </c>
      <c r="B20" s="380">
        <f>SUM(B21:B49)</f>
        <v>0</v>
      </c>
      <c r="C20" s="381" t="str">
        <f>IF(B20=0,"Aucune erreur dans l'onglet BS-C1-T",B20&amp;" erreur(s) dans l'état BS-C1-T")</f>
        <v>Aucune erreur dans l'onglet BS-C1-T</v>
      </c>
    </row>
    <row r="21" spans="1:3" ht="15">
      <c r="A21" s="1090" t="s">
        <v>29</v>
      </c>
      <c r="B21" s="379">
        <f>IF(ISNUMBER(IF('BS-C1-T'!D15='BS-C1-T'!D16+'BS-C1-T'!D17,0,1)),IF('BS-C1-T'!D15='BS-C1-T'!D16+'BS-C1-T'!D17,0,1),0)</f>
        <v>0</v>
      </c>
      <c r="C21" s="373" t="s">
        <v>3125</v>
      </c>
    </row>
    <row r="22" spans="1:3" ht="15">
      <c r="A22" s="1091"/>
      <c r="B22" s="379">
        <f>IF(ISNUMBER(IF('BS-C1-T'!D12='BS-C1-T'!D13+'BS-C1-T'!D14+'BS-C1-T'!D15+'BS-C1-T'!D18+'BS-C1-T'!D23+'BS-C1-T'!D24+'BS-C1-T'!D25+'BS-C1-T'!D26,0,1)),IF('BS-C1-T'!D12='BS-C1-T'!D13+'BS-C1-T'!D14+'BS-C1-T'!D15+'BS-C1-T'!D18+'BS-C1-T'!D23+'BS-C1-T'!D24+'BS-C1-T'!D25+'BS-C1-T'!D26,0,1),0)</f>
        <v>0</v>
      </c>
      <c r="C22" s="387" t="s">
        <v>4545</v>
      </c>
    </row>
    <row r="23" spans="1:3" ht="15">
      <c r="A23" s="1091"/>
      <c r="B23" s="379">
        <f>IF(ISNUMBER(IF('BS-C1-T'!E15='BS-C1-T'!E16+'BS-C1-T'!E17,0,1)),IF('BS-C1-T'!E15='BS-C1-T'!E16+'BS-C1-T'!E17,0,1),0)</f>
        <v>0</v>
      </c>
      <c r="C23" s="373" t="s">
        <v>3126</v>
      </c>
    </row>
    <row r="24" spans="1:3" ht="15">
      <c r="A24" s="1091"/>
      <c r="B24" s="379">
        <f>IF(ISNUMBER(IF('BS-C1-T'!E12='BS-C1-T'!E13+'BS-C1-T'!E14+'BS-C1-T'!E15+'BS-C1-T'!E18+'BS-C1-T'!E23+'BS-C1-T'!E24+'BS-C1-T'!E25+'BS-C1-T'!E26,0,1)),IF('BS-C1-T'!E12='BS-C1-T'!E13+'BS-C1-T'!E14+'BS-C1-T'!E15+'BS-C1-T'!E18+'BS-C1-T'!E23+'BS-C1-T'!E24+'BS-C1-T'!E25+'BS-C1-T'!E26,0,1),0)</f>
        <v>0</v>
      </c>
      <c r="C24" s="373" t="s">
        <v>4546</v>
      </c>
    </row>
    <row r="25" spans="1:3" ht="15">
      <c r="A25" s="1091"/>
      <c r="B25" s="379">
        <f>IF(ISNUMBER(IF('BS-C1-T'!D18='BS-C1-T'!D19+'BS-C1-T'!D20+'BS-C1-T'!D21+'BS-C1-T'!D22,0,1)),IF('BS-C1-T'!D18='BS-C1-T'!D19+'BS-C1-T'!D20+'BS-C1-T'!D21+'BS-C1-T'!D22,0,1),0)</f>
        <v>0</v>
      </c>
      <c r="C25" s="373" t="s">
        <v>3127</v>
      </c>
    </row>
    <row r="26" spans="1:3" ht="15">
      <c r="A26" s="1091"/>
      <c r="B26" s="379">
        <f>IF(ISNUMBER(IF('BS-C1-T'!E18='BS-C1-T'!E19+'BS-C1-T'!E20+'BS-C1-T'!E21+'BS-C1-T'!E22,0,1)),IF('BS-C1-T'!E18='BS-C1-T'!E19+'BS-C1-T'!E20+'BS-C1-T'!E21+'BS-C1-T'!E22,0,1),0)</f>
        <v>0</v>
      </c>
      <c r="C26" s="373" t="s">
        <v>3128</v>
      </c>
    </row>
    <row r="27" spans="1:3" ht="15">
      <c r="A27" s="1091"/>
      <c r="B27" s="379">
        <f>IF(ISNUMBER(IF('BS-C1-T'!D28='BS-C1-T'!D29+'BS-C1-T'!D30+'BS-C1-T'!D31,0,1)),IF('BS-C1-T'!D28='BS-C1-T'!D29+'BS-C1-T'!D30+'BS-C1-T'!D31,0,1),0)</f>
        <v>0</v>
      </c>
      <c r="C27" s="373" t="s">
        <v>3129</v>
      </c>
    </row>
    <row r="28" spans="1:3" ht="15">
      <c r="A28" s="1091"/>
      <c r="B28" s="379">
        <f>IF(ISNUMBER('BS-C1-T'!E28),IF('BS-C1-T'!E28='BS-C1-T'!E31,0,1),0)</f>
        <v>0</v>
      </c>
      <c r="C28" s="387" t="s">
        <v>4542</v>
      </c>
    </row>
    <row r="29" spans="1:3" ht="15">
      <c r="A29" s="1091"/>
      <c r="B29" s="376">
        <f>IF(ISNUMBER(IF('BS-C1-T'!D32='BS-C1-T'!D33+'BS-C1-T'!D36+'BS-C1-T'!D39,0,1)),IF('BS-C1-T'!D32='BS-C1-T'!D33+'BS-C1-T'!D36+'BS-C1-T'!D39,0,1),0)</f>
        <v>0</v>
      </c>
      <c r="C29" s="373" t="s">
        <v>3130</v>
      </c>
    </row>
    <row r="30" spans="1:3" ht="15">
      <c r="A30" s="1091"/>
      <c r="B30" s="376">
        <f>IF(ISNUMBER(IF('BS-C1-T'!E32='BS-C1-T'!E33+'BS-C1-T'!E36+'BS-C1-T'!E39,0,1)),IF('BS-C1-T'!E32='BS-C1-T'!E33+'BS-C1-T'!E36+'BS-C1-T'!E39,0,1),0)</f>
        <v>0</v>
      </c>
      <c r="C30" s="373" t="s">
        <v>3134</v>
      </c>
    </row>
    <row r="31" spans="1:3" ht="15">
      <c r="A31" s="1091"/>
      <c r="B31" s="376">
        <f>IF(ISNUMBER(IF('BS-C1-T'!D33='BS-C1-T'!D34+'BS-C1-T'!D35,0,1)),IF('BS-C1-T'!D33='BS-C1-T'!D34+'BS-C1-T'!D35,0,1),0)</f>
        <v>0</v>
      </c>
      <c r="C31" s="373" t="s">
        <v>3131</v>
      </c>
    </row>
    <row r="32" spans="1:3" ht="15">
      <c r="A32" s="1091"/>
      <c r="B32" s="376">
        <f>IF(ISNUMBER(IF('BS-C1-T'!E33='BS-C1-T'!E34+'BS-C1-T'!E35,0,1)),IF('BS-C1-T'!E33='BS-C1-T'!E34+'BS-C1-T'!E35,0,1),0)</f>
        <v>0</v>
      </c>
      <c r="C32" s="373" t="s">
        <v>3135</v>
      </c>
    </row>
    <row r="33" spans="1:3" ht="15">
      <c r="A33" s="1091"/>
      <c r="B33" s="376">
        <f>IF(ISNUMBER(IF('BS-C1-T'!D36='BS-C1-T'!D37+'BS-C1-T'!D38,0,1)),IF('BS-C1-T'!D36='BS-C1-T'!D37+'BS-C1-T'!D38,0,1),0)</f>
        <v>0</v>
      </c>
      <c r="C33" s="373" t="s">
        <v>3132</v>
      </c>
    </row>
    <row r="34" spans="1:3" ht="15">
      <c r="A34" s="1091"/>
      <c r="B34" s="376">
        <f>IF(ISNUMBER(IF('BS-C1-T'!E36='BS-C1-T'!E37+'BS-C1-T'!E38,0,1)),IF('BS-C1-T'!E36='BS-C1-T'!E37+'BS-C1-T'!E38,0,1),0)</f>
        <v>0</v>
      </c>
      <c r="C34" s="373" t="s">
        <v>3136</v>
      </c>
    </row>
    <row r="35" spans="1:3" ht="15">
      <c r="A35" s="1091"/>
      <c r="B35" s="379">
        <f>IF(ISNUMBER(IF('BS-C1-T'!D48='BS-C1-T'!D8+'BS-C1-T'!D9+'BS-C1-T'!D10+'BS-C1-T'!D11+'BS-C1-T'!D12+'BS-C1-T'!D27+'BS-C1-T'!D28+'BS-C1-T'!D32+'BS-C1-T'!D40+'BS-C1-T'!D41+'BS-C1-T'!D42+'BS-C1-T'!D43+'BS-C1-T'!D44+'BS-C1-T'!D45+'BS-C1-T'!D46+'BS-C1-T'!D47,0,1)),IF('BS-C1-T'!D48='BS-C1-T'!D8+'BS-C1-T'!D9+'BS-C1-T'!D10+'BS-C1-T'!D11+'BS-C1-T'!D12+'BS-C1-T'!D27+'BS-C1-T'!D28+'BS-C1-T'!D32+'BS-C1-T'!D40+'BS-C1-T'!D41+'BS-C1-T'!D42+'BS-C1-T'!D43+'BS-C1-T'!D44+'BS-C1-T'!D45+'BS-C1-T'!D46+'BS-C1-T'!D47,0,1),0)</f>
        <v>0</v>
      </c>
      <c r="C35" s="387" t="s">
        <v>3133</v>
      </c>
    </row>
    <row r="36" spans="1:3" ht="15">
      <c r="A36" s="1091"/>
      <c r="B36" s="379">
        <f>IF(ISNUMBER(IF('BS-C1-T'!E48='BS-C1-T'!E8+'BS-C1-T'!E9+'BS-C1-T'!E10+'BS-C1-T'!E11+'BS-C1-T'!E12+'BS-C1-T'!E27+'BS-C1-T'!E28+'BS-C1-T'!E32+'BS-C1-T'!E40+'BS-C1-T'!E42+'BS-C1-T'!E43+'BS-C1-T'!E44+'BS-C1-T'!E45+'BS-C1-T'!E46+'BS-C1-T'!E47,0,1)),IF('BS-C1-T'!E48='BS-C1-T'!E8+'BS-C1-T'!E9+'BS-C1-T'!E10+'BS-C1-T'!E11+'BS-C1-T'!E12+'BS-C1-T'!E27+'BS-C1-T'!E28+'BS-C1-T'!E32+'BS-C1-T'!E40+'BS-C1-T'!E42+'BS-C1-T'!E43+'BS-C1-T'!E44+'BS-C1-T'!E45+'BS-C1-T'!E46+'BS-C1-T'!E47,0,1),0)</f>
        <v>0</v>
      </c>
      <c r="C36" s="387" t="s">
        <v>3137</v>
      </c>
    </row>
    <row r="37" spans="1:3" ht="15">
      <c r="A37" s="1091"/>
      <c r="B37" s="376">
        <f>IF(ISNUMBER(IF('BS-C1-T'!E51='BS-C1-T'!E52+'BS-C1-T'!E56,0,1)),IF('BS-C1-T'!E51='BS-C1-T'!E52+'BS-C1-T'!E56,0,1),0)</f>
        <v>0</v>
      </c>
      <c r="C37" s="373" t="s">
        <v>3138</v>
      </c>
    </row>
    <row r="38" spans="1:3" ht="15">
      <c r="A38" s="1091"/>
      <c r="B38" s="376">
        <f>IF(ISNUMBER(IF('BS-C1-T'!D52='BS-C1-T'!D53+'BS-C1-T'!D54+'BS-C1-T'!D55,0,1)),IF('BS-C1-T'!D52='BS-C1-T'!D53+'BS-C1-T'!D54+'BS-C1-T'!D55,0,1),0)</f>
        <v>0</v>
      </c>
      <c r="C38" s="373" t="s">
        <v>3140</v>
      </c>
    </row>
    <row r="39" spans="1:3" ht="15">
      <c r="A39" s="1091"/>
      <c r="B39" s="376">
        <f>IF(ISNUMBER(IF('BS-C1-T'!D56='BS-C1-T'!D57+'BS-C1-T'!D58+'BS-C1-T'!D59,0,1)),IF('BS-C1-T'!D56='BS-C1-T'!D57+'BS-C1-T'!D58+'BS-C1-T'!D59,0,1),0)</f>
        <v>0</v>
      </c>
      <c r="C39" s="373" t="s">
        <v>3141</v>
      </c>
    </row>
    <row r="40" spans="1:3" ht="15">
      <c r="A40" s="1091"/>
      <c r="B40" s="376">
        <f>IF(ISNUMBER(IF('BS-C1-T'!E60='BS-C1-T'!E61+'BS-C1-T'!E65,0,1)),IF('BS-C1-T'!E60='BS-C1-T'!E61+'BS-C1-T'!E65,0,1),0)</f>
        <v>0</v>
      </c>
      <c r="C40" s="373" t="s">
        <v>3139</v>
      </c>
    </row>
    <row r="41" spans="1:3" ht="15">
      <c r="A41" s="1091"/>
      <c r="B41" s="376">
        <f>IF(ISNUMBER(IF('BS-C1-T'!D61='BS-C1-T'!D62+'BS-C1-T'!D63+'BS-C1-T'!D64,0,1)),IF('BS-C1-T'!D61='BS-C1-T'!D62+'BS-C1-T'!D63+'BS-C1-T'!D64,0,1),0)</f>
        <v>0</v>
      </c>
      <c r="C41" s="373" t="s">
        <v>3142</v>
      </c>
    </row>
    <row r="42" spans="1:3" ht="15">
      <c r="A42" s="1091"/>
      <c r="B42" s="376">
        <f>IF(ISNUMBER(IF('BS-C1-T'!D65='BS-C1-T'!D66+'BS-C1-T'!D67+'BS-C1-T'!D68,0,1)),IF('BS-C1-T'!D65='BS-C1-T'!D66+'BS-C1-T'!D67+'BS-C1-T'!D68,0,1),0)</f>
        <v>0</v>
      </c>
      <c r="C42" s="373" t="s">
        <v>3143</v>
      </c>
    </row>
    <row r="43" spans="1:3" ht="15">
      <c r="A43" s="1091"/>
      <c r="B43" s="376">
        <f>IF(ISNUMBER(IF('BS-C1-T'!D69='BS-C1-T'!D70+'BS-C1-T'!D71+'BS-C1-T'!D72,0,1)),IF('BS-C1-T'!D69='BS-C1-T'!D70+'BS-C1-T'!D71+'BS-C1-T'!D72,0,1),0)</f>
        <v>0</v>
      </c>
      <c r="C43" s="373" t="s">
        <v>3144</v>
      </c>
    </row>
    <row r="44" spans="1:3" ht="15">
      <c r="A44" s="1091"/>
      <c r="B44" s="376">
        <f>IF(ISNUMBER(IF('BS-C1-T'!D85='BS-C1-T'!D86+'BS-C1-T'!D87,0,1)),IF('BS-C1-T'!D85='BS-C1-T'!D86+'BS-C1-T'!D87,0,1),0)</f>
        <v>0</v>
      </c>
      <c r="C44" s="373" t="s">
        <v>3145</v>
      </c>
    </row>
    <row r="45" spans="1:3" ht="15">
      <c r="A45" s="1091"/>
      <c r="B45" s="376">
        <f>IF(ISNUMBER(IF('BS-C1-T'!E85=+'BS-C1-T'!E86+'BS-C1-T'!E87,0,1)),IF('BS-C1-T'!E85=+'BS-C1-T'!E86+'BS-C1-T'!E87,0,1),0)</f>
        <v>0</v>
      </c>
      <c r="C45" s="373" t="s">
        <v>3148</v>
      </c>
    </row>
    <row r="46" spans="1:3" ht="15">
      <c r="A46" s="1091"/>
      <c r="B46" s="376">
        <f>IF(ISNUMBER(IF('BS-C1-T'!D89='BS-C1-T'!D52+'BS-C1-T'!D56+'BS-C1-T'!D61+'BS-C1-T'!D65+'BS-C1-T'!D69+'BS-C1-T'!D74+'BS-C1-T'!D75+'BS-C1-T'!D76+'BS-C1-T'!D77+'BS-C1-T'!D78+'BS-C1-T'!D79+'BS-C1-T'!D80+'BS-C1-T'!D81+'BS-C1-T'!D82+'BS-C1-T'!D83+'BS-C1-T'!D84+'BS-C1-T'!D86+'BS-C1-T'!D87+'BS-C1-T'!D88,0,1)),IF('BS-C1-T'!D89='BS-C1-T'!D52+'BS-C1-T'!D56+'BS-C1-T'!D61+'BS-C1-T'!D65+'BS-C1-T'!D69+'BS-C1-T'!D74+'BS-C1-T'!D75+'BS-C1-T'!D76+'BS-C1-T'!D77+'BS-C1-T'!D78+'BS-C1-T'!D79+'BS-C1-T'!D80+'BS-C1-T'!D81+'BS-C1-T'!D82+'BS-C1-T'!D83+'BS-C1-T'!D84+'BS-C1-T'!D86+'BS-C1-T'!D87+'BS-C1-T'!D88,0,1),0)</f>
        <v>0</v>
      </c>
      <c r="C46" s="373" t="s">
        <v>3146</v>
      </c>
    </row>
    <row r="47" spans="1:3" ht="15">
      <c r="A47" s="1091"/>
      <c r="B47" s="379">
        <f>IF(ISNUMBER(IF('BS-C1-T'!E89='BS-C1-T'!E52+'BS-C1-T'!E56+'BS-C1-T'!E61+'BS-C1-T'!E65+'BS-C1-T'!E69+'BS-C1-T'!E75+'BS-C1-T'!E76+'BS-C1-T'!E77+'BS-C1-T'!E78+'BS-C1-T'!E79+'BS-C1-T'!E80+'BS-C1-T'!E81+'BS-C1-T'!E82+'BS-C1-T'!E83+'BS-C1-T'!E84+'BS-C1-T'!E87+'BS-C1-T'!E88+'BS-C1-T'!E73,0,1)),IF('BS-C1-T'!E89='BS-C1-T'!E52+'BS-C1-T'!E56+'BS-C1-T'!E61+'BS-C1-T'!E65+'BS-C1-T'!E69+'BS-C1-T'!E75+'BS-C1-T'!E76+'BS-C1-T'!E77+'BS-C1-T'!E78+'BS-C1-T'!E79+'BS-C1-T'!E80+'BS-C1-T'!E81+'BS-C1-T'!E82+'BS-C1-T'!E83+'BS-C1-T'!E84+'BS-C1-T'!E87+'BS-C1-T'!E88+'BS-C1-T'!E73,0,1),0)</f>
        <v>0</v>
      </c>
      <c r="C47" s="387" t="s">
        <v>3149</v>
      </c>
    </row>
    <row r="48" spans="1:3" ht="15">
      <c r="A48" s="1091"/>
      <c r="B48" s="376">
        <f>IF(ISNUMBER(IF('BS-C1-T'!D91='BS-C1-T'!D48-'BS-C1-T'!D89,0,1)),IF('BS-C1-T'!D91='BS-C1-T'!D48-'BS-C1-T'!D89,0,1),0)</f>
        <v>0</v>
      </c>
      <c r="C48" s="373" t="s">
        <v>3147</v>
      </c>
    </row>
    <row r="49" spans="1:3" ht="15.75" thickBot="1">
      <c r="A49" s="1092"/>
      <c r="B49" s="376">
        <f>IF(ISNUMBER(IF('BS-C1-T'!E91='BS-C1-T'!E48-'BS-C1-T'!E89,0,1)),IF('BS-C1-T'!E91='BS-C1-T'!E48-'BS-C1-T'!E89,0,1),0)</f>
        <v>0</v>
      </c>
      <c r="C49" s="373" t="s">
        <v>3150</v>
      </c>
    </row>
    <row r="53" spans="1:3" ht="15.75" thickBot="1">
      <c r="A53" s="378">
        <f>IF(B53=0,0,1)</f>
        <v>0</v>
      </c>
      <c r="B53" s="380">
        <f>SUM(B54:B72)</f>
        <v>0</v>
      </c>
      <c r="C53" s="381" t="str">
        <f>IF(B53=0,"Aucune erreur dans l'onglet TP-F1Q-T",B53&amp;" erreur(s) dans l'état TP-F1Q-T")</f>
        <v>Aucune erreur dans l'onglet TP-F1Q-T</v>
      </c>
    </row>
    <row r="54" spans="1:3" ht="15">
      <c r="A54" s="1090" t="s">
        <v>30</v>
      </c>
      <c r="B54" s="376">
        <f>IF(ISNUMBER(IF('TP-F1Q-T'!J10='TP-F1Q-T'!K10+'TP-F1Q-T'!L10+'TP-F1Q-T'!M10,0,1)),IF('TP-F1Q-T'!J10='TP-F1Q-T'!K10+'TP-F1Q-T'!L10+'TP-F1Q-T'!M10,0,1),0)</f>
        <v>0</v>
      </c>
      <c r="C54" s="373" t="s">
        <v>2075</v>
      </c>
    </row>
    <row r="55" spans="1:3" ht="15">
      <c r="A55" s="1091"/>
      <c r="B55" s="376">
        <f>IF(ISNUMBER(IF('TP-F1Q-T'!N10='TP-F1Q-T'!D10+'TP-F1Q-T'!E10:F10+'TP-F1Q-T'!G10:H10+'TP-F1Q-T'!I10+'TP-F1Q-T'!J10,0,1)),IF('TP-F1Q-T'!N10='TP-F1Q-T'!D10+'TP-F1Q-T'!E10:F10+'TP-F1Q-T'!G10:H10+'TP-F1Q-T'!I10+'TP-F1Q-T'!J10,0,1),0)</f>
        <v>0</v>
      </c>
      <c r="C55" s="373" t="s">
        <v>2076</v>
      </c>
    </row>
    <row r="56" spans="1:3" ht="15">
      <c r="A56" s="1091"/>
      <c r="B56" s="376">
        <f>IF(ISNUMBER(IF('TP-F1Q-T'!T10='TP-F1Q-T'!P10:Q10+'TP-F1Q-T'!R10+'TP-F1Q-T'!S10,0,1)),IF('TP-F1Q-T'!T10='TP-F1Q-T'!P10:Q10+'TP-F1Q-T'!R10+'TP-F1Q-T'!S10,0,1),0)</f>
        <v>0</v>
      </c>
      <c r="C56" s="373" t="s">
        <v>2077</v>
      </c>
    </row>
    <row r="57" spans="1:3" ht="15">
      <c r="A57" s="1091"/>
      <c r="B57" s="376">
        <f>IF(ISNUMBER(IF('TP-F1Q-T'!D20='TP-F1Q-T'!D10+'TP-F1Q-T'!D14+'TP-F1Q-T'!D18,0,1)),IF('TP-F1Q-T'!D20='TP-F1Q-T'!D10+'TP-F1Q-T'!D14+'TP-F1Q-T'!D18,0,1),0)</f>
        <v>0</v>
      </c>
      <c r="C57" s="373" t="s">
        <v>1252</v>
      </c>
    </row>
    <row r="58" spans="1:3" ht="15">
      <c r="A58" s="1091"/>
      <c r="B58" s="376">
        <f>IF(ISNUMBER(IF('TP-F1Q-T'!E20:F20='TP-F1Q-T'!E10:F10+'TP-F1Q-T'!E14+'TP-F1Q-T'!F14+'TP-F1Q-T'!E18:F18,0,1)),IF('TP-F1Q-T'!E20:F20='TP-F1Q-T'!E10:F10+'TP-F1Q-T'!E14+'TP-F1Q-T'!F14+'TP-F1Q-T'!E18:F18,0,1),0)</f>
        <v>0</v>
      </c>
      <c r="C58" s="373" t="s">
        <v>2084</v>
      </c>
    </row>
    <row r="59" spans="1:3" ht="15">
      <c r="A59" s="1091"/>
      <c r="B59" s="376">
        <f>IF(ISNUMBER(IF('TP-F1Q-T'!G20:H20='TP-F1Q-T'!G10:H10+'TP-F1Q-T'!G14+'TP-F1Q-T'!H14+'TP-F1Q-T'!G18:H18,0,1)),IF('TP-F1Q-T'!G20:H20='TP-F1Q-T'!G10:H10+'TP-F1Q-T'!G14+'TP-F1Q-T'!H14+'TP-F1Q-T'!G18:H18,0,1),0)</f>
        <v>0</v>
      </c>
      <c r="C59" s="373" t="s">
        <v>1254</v>
      </c>
    </row>
    <row r="60" spans="1:3" ht="15">
      <c r="A60" s="1091"/>
      <c r="B60" s="376">
        <f>IF(ISNUMBER(IF('TP-F1Q-T'!I20='TP-F1Q-T'!I10+'TP-F1Q-T'!I14+'TP-F1Q-T'!I18,0,1)),IF('TP-F1Q-T'!I20='TP-F1Q-T'!I10+'TP-F1Q-T'!I14+'TP-F1Q-T'!I18,0,1),0)</f>
        <v>0</v>
      </c>
      <c r="C60" s="373" t="s">
        <v>1255</v>
      </c>
    </row>
    <row r="61" spans="1:3" ht="15">
      <c r="A61" s="1091"/>
      <c r="B61" s="376">
        <f>IF(ISNUMBER(IF('TP-F1Q-T'!J20='TP-F1Q-T'!J10+'TP-F1Q-T'!J14+'TP-F1Q-T'!J18,0,1)),IF('TP-F1Q-T'!J20='TP-F1Q-T'!J10+'TP-F1Q-T'!J14+'TP-F1Q-T'!J18,0,1),0)</f>
        <v>0</v>
      </c>
      <c r="C61" s="373" t="s">
        <v>1256</v>
      </c>
    </row>
    <row r="62" spans="1:3" ht="15">
      <c r="A62" s="1091"/>
      <c r="B62" s="376">
        <f>IF(ISNUMBER(IF('TP-F1Q-T'!N14='TP-F1Q-T'!D14+'TP-F1Q-T'!E14+'TP-F1Q-T'!F14+'TP-F1Q-T'!G14+'TP-F1Q-T'!H14+'TP-F1Q-T'!I14+'TP-F1Q-T'!J14,0,1)),IF('TP-F1Q-T'!N14='TP-F1Q-T'!D14+'TP-F1Q-T'!E14+'TP-F1Q-T'!F14+'TP-F1Q-T'!G14+'TP-F1Q-T'!H14+'TP-F1Q-T'!I14+'TP-F1Q-T'!J14,0,1),0)</f>
        <v>0</v>
      </c>
      <c r="C62" s="373" t="s">
        <v>2078</v>
      </c>
    </row>
    <row r="63" spans="1:3" ht="15">
      <c r="A63" s="1091"/>
      <c r="B63" s="376">
        <f>IF(ISNUMBER(IF('TP-F1Q-T'!N16='TP-F1Q-T'!D16+'TP-F1Q-T'!E16+'TP-F1Q-T'!F16+'TP-F1Q-T'!G16+'TP-F1Q-T'!H16+'TP-F1Q-T'!I16+'TP-F1Q-T'!J16,0,1)),IF('TP-F1Q-T'!N16='TP-F1Q-T'!D16+'TP-F1Q-T'!E16+'TP-F1Q-T'!F16+'TP-F1Q-T'!G16+'TP-F1Q-T'!H16+'TP-F1Q-T'!I16+'TP-F1Q-T'!J16,0,1),0)</f>
        <v>0</v>
      </c>
      <c r="C63" s="373" t="s">
        <v>2080</v>
      </c>
    </row>
    <row r="64" spans="1:3" ht="15">
      <c r="A64" s="1091"/>
      <c r="B64" s="376">
        <f>IF(ISNUMBER(IF('TP-F1Q-T'!N18='TP-F1Q-T'!D18+'TP-F1Q-T'!J18,0,1)),IF('TP-F1Q-T'!N18='TP-F1Q-T'!D18+'TP-F1Q-T'!J18,0,1),0)</f>
        <v>0</v>
      </c>
      <c r="C64" s="373" t="s">
        <v>2082</v>
      </c>
    </row>
    <row r="65" spans="1:3" ht="15">
      <c r="A65" s="1091"/>
      <c r="B65" s="376">
        <f>IF(ISNUMBER(IF('TP-F1Q-T'!N20='TP-F1Q-T'!D20+'TP-F1Q-T'!E20:F20+'TP-F1Q-T'!G20:H20+'TP-F1Q-T'!I20+'TP-F1Q-T'!J20,0,1)),IF('TP-F1Q-T'!N20='TP-F1Q-T'!D20+'TP-F1Q-T'!E20:F20+'TP-F1Q-T'!G20:H20+'TP-F1Q-T'!I20+'TP-F1Q-T'!J20,0,1),0)</f>
        <v>0</v>
      </c>
      <c r="C65" s="373" t="s">
        <v>1257</v>
      </c>
    </row>
    <row r="66" spans="1:3" ht="15">
      <c r="A66" s="1091"/>
      <c r="B66" s="376">
        <f>IF(ISNUMBER(IF('TP-F1Q-T'!P20:Q20+'TP-F1Q-T'!P10:Q10+'TP-F1Q-T'!P14+'TP-F1Q-T'!Q14+'TP-F1Q-T'!P18:Q18,0,1)),IF('TP-F1Q-T'!P20:Q20+'TP-F1Q-T'!P10:Q10+'TP-F1Q-T'!P14+'TP-F1Q-T'!Q14+'TP-F1Q-T'!P18:Q18,0,1),0)</f>
        <v>0</v>
      </c>
      <c r="C66" s="373" t="s">
        <v>1258</v>
      </c>
    </row>
    <row r="67" spans="1:3" ht="15">
      <c r="A67" s="1091"/>
      <c r="B67" s="376">
        <f>IF(ISNUMBER(IF('TP-F1Q-T'!R20='TP-F1Q-T'!R10+'TP-F1Q-T'!R14+'TP-F1Q-T'!R18,0,1)),IF('TP-F1Q-T'!R20='TP-F1Q-T'!R10+'TP-F1Q-T'!R14+'TP-F1Q-T'!R18,0,1),0)</f>
        <v>0</v>
      </c>
      <c r="C67" s="373" t="s">
        <v>1259</v>
      </c>
    </row>
    <row r="68" spans="1:3" ht="15">
      <c r="A68" s="1091"/>
      <c r="B68" s="376">
        <f>IF(ISNUMBER(IF('TP-F1Q-T'!S20='TP-F1Q-T'!S10+'TP-F1Q-T'!S14+'TP-F1Q-T'!S18,0,1)),IF('TP-F1Q-T'!S20='TP-F1Q-T'!S10+'TP-F1Q-T'!S14+'TP-F1Q-T'!S18,0,1),0)</f>
        <v>0</v>
      </c>
      <c r="C68" s="373" t="s">
        <v>1260</v>
      </c>
    </row>
    <row r="69" spans="1:3" ht="15">
      <c r="A69" s="1091"/>
      <c r="B69" s="376">
        <f>IF(ISNUMBER(IF('TP-F1Q-T'!T14='TP-F1Q-T'!P14+'TP-F1Q-T'!Q14+'TP-F1Q-T'!R14+'TP-F1Q-T'!S14,0,1)),IF('TP-F1Q-T'!T14='TP-F1Q-T'!P14+'TP-F1Q-T'!Q14+'TP-F1Q-T'!R14+'TP-F1Q-T'!S14,0,1),0)</f>
        <v>0</v>
      </c>
      <c r="C69" s="373" t="s">
        <v>2079</v>
      </c>
    </row>
    <row r="70" spans="1:3" ht="15">
      <c r="A70" s="1091"/>
      <c r="B70" s="376">
        <f>IF(ISNUMBER(IF('TP-F1Q-T'!T16='TP-F1Q-T'!P16+'TP-F1Q-T'!Q16+'TP-F1Q-T'!R16+'TP-F1Q-T'!S16,0,1)),IF('TP-F1Q-T'!T16='TP-F1Q-T'!P16+'TP-F1Q-T'!Q16+'TP-F1Q-T'!R16+'TP-F1Q-T'!S16,0,1),0)</f>
        <v>0</v>
      </c>
      <c r="C70" s="373" t="s">
        <v>2081</v>
      </c>
    </row>
    <row r="71" spans="1:3" ht="15">
      <c r="A71" s="1091"/>
      <c r="B71" s="376">
        <f>IF(ISNUMBER(IF('TP-F1Q-T'!T18='TP-F1Q-T'!P18:Q18+'TP-F1Q-T'!R18+'TP-F1Q-T'!S18,0,1)),IF('TP-F1Q-T'!T18='TP-F1Q-T'!P18:Q18+'TP-F1Q-T'!R18+'TP-F1Q-T'!S18,0,1),0)</f>
        <v>0</v>
      </c>
      <c r="C71" s="373" t="s">
        <v>2083</v>
      </c>
    </row>
    <row r="72" spans="1:3" ht="15.75" thickBot="1">
      <c r="A72" s="1092"/>
      <c r="B72" s="376">
        <f>IF(ISNUMBER(IF('TP-F1Q-T'!T20='TP-F1Q-T'!P20:Q20+'TP-F1Q-T'!R20+'TP-F1Q-T'!S20,0,1)),IF('TP-F1Q-T'!T20='TP-F1Q-T'!P20:Q20+'TP-F1Q-T'!R20+'TP-F1Q-T'!S20,0,1),0)</f>
        <v>0</v>
      </c>
      <c r="C72" s="373" t="s">
        <v>2085</v>
      </c>
    </row>
    <row r="76" spans="1:3" ht="15.75" thickBot="1">
      <c r="A76" s="378">
        <f>IF(B76=0,0,1)</f>
        <v>0</v>
      </c>
      <c r="B76" s="380">
        <f>SUM(B77:B201)</f>
        <v>0</v>
      </c>
      <c r="C76" s="381" t="str">
        <f>IF(B76=0,"Aucune erreur dans l'onglet TP-E1Q-T",B76&amp;" erreur(s) dans l'état TP-E1Q-T")</f>
        <v>Aucune erreur dans l'onglet TP-E1Q-T</v>
      </c>
    </row>
    <row r="77" spans="1:3" ht="15">
      <c r="A77" s="1093" t="s">
        <v>31</v>
      </c>
      <c r="B77" s="382">
        <f>IF(ISNUMBER(IF('TP-E1Q-T'!D15='TP-E1Q-T'!D13-'TP-E1Q-T'!D14,0,1)),IF('TP-E1Q-T'!D15='TP-E1Q-T'!D13-'TP-E1Q-T'!D14,0,1),0)</f>
        <v>0</v>
      </c>
      <c r="C77" s="373" t="s">
        <v>1184</v>
      </c>
    </row>
    <row r="78" spans="1:3" ht="15">
      <c r="A78" s="1094"/>
      <c r="B78" s="382">
        <f>IF(ISNUMBER(IF('TP-E1Q-T'!E15='TP-E1Q-T'!E13-'TP-E1Q-T'!E14,0,1)),IF('TP-E1Q-T'!E15='TP-E1Q-T'!E13-'TP-E1Q-T'!E14,0,1),0)</f>
        <v>0</v>
      </c>
      <c r="C78" s="373" t="s">
        <v>1185</v>
      </c>
    </row>
    <row r="79" spans="1:3" ht="15">
      <c r="A79" s="1094"/>
      <c r="B79" s="382">
        <f>IF(ISNUMBER(IF('TP-E1Q-T'!F15='TP-E1Q-T'!F13-'TP-E1Q-T'!F14,0,1)),IF('TP-E1Q-T'!F15='TP-E1Q-T'!F13-'TP-E1Q-T'!F14,0,1),0)</f>
        <v>0</v>
      </c>
      <c r="C79" s="373" t="s">
        <v>1186</v>
      </c>
    </row>
    <row r="80" spans="1:3" ht="15">
      <c r="A80" s="1094"/>
      <c r="B80" s="382">
        <f>IF(ISNUMBER(IF('TP-E1Q-T'!G15='TP-E1Q-T'!G13-'TP-E1Q-T'!G14,0,1)),IF('TP-E1Q-T'!G15='TP-E1Q-T'!G13-'TP-E1Q-T'!G14,0,1),0)</f>
        <v>0</v>
      </c>
      <c r="C80" s="373" t="s">
        <v>1187</v>
      </c>
    </row>
    <row r="81" spans="1:3" ht="15">
      <c r="A81" s="1094"/>
      <c r="B81" s="382">
        <f>IF(ISNUMBER(IF('TP-E1Q-T'!H15='TP-E1Q-T'!H13-'TP-E1Q-T'!H14,0,1)),IF('TP-E1Q-T'!H15='TP-E1Q-T'!H13-'TP-E1Q-T'!H14,0,1),0)</f>
        <v>0</v>
      </c>
      <c r="C81" s="373" t="s">
        <v>1188</v>
      </c>
    </row>
    <row r="82" spans="1:3" ht="15">
      <c r="A82" s="1094"/>
      <c r="B82" s="382">
        <f>IF(ISNUMBER(IF('TP-E1Q-T'!I15='TP-E1Q-T'!I13-'TP-E1Q-T'!I14,0,1)),IF('TP-E1Q-T'!I15='TP-E1Q-T'!I13-'TP-E1Q-T'!I14,0,1),0)</f>
        <v>0</v>
      </c>
      <c r="C82" s="373" t="s">
        <v>1189</v>
      </c>
    </row>
    <row r="83" spans="1:3" ht="15">
      <c r="A83" s="1094"/>
      <c r="B83" s="382">
        <f>IF(ISNUMBER(IF('TP-E1Q-T'!J15='TP-E1Q-T'!J13-'TP-E1Q-T'!J14,0,1)),IF('TP-E1Q-T'!J15='TP-E1Q-T'!J13-'TP-E1Q-T'!J14,0,1),0)</f>
        <v>0</v>
      </c>
      <c r="C83" s="373" t="s">
        <v>1190</v>
      </c>
    </row>
    <row r="84" spans="1:3" ht="15">
      <c r="A84" s="1094"/>
      <c r="B84" s="382">
        <f>IF(ISNUMBER(IF('TP-E1Q-T'!K15='TP-E1Q-T'!K13-'TP-E1Q-T'!K14,0,1)),IF('TP-E1Q-T'!K15='TP-E1Q-T'!K13-'TP-E1Q-T'!K14,0,1),0)</f>
        <v>0</v>
      </c>
      <c r="C84" s="373" t="s">
        <v>1191</v>
      </c>
    </row>
    <row r="85" spans="1:3" ht="15">
      <c r="A85" s="1094"/>
      <c r="B85" s="382">
        <f>IF(ISNUMBER(IF('TP-E1Q-T'!L15='TP-E1Q-T'!L13-'TP-E1Q-T'!L14,0,1)),IF('TP-E1Q-T'!L15='TP-E1Q-T'!L13-'TP-E1Q-T'!L14,0,1),0)</f>
        <v>0</v>
      </c>
      <c r="C85" s="373" t="s">
        <v>1192</v>
      </c>
    </row>
    <row r="86" spans="1:3" ht="15">
      <c r="A86" s="1094"/>
      <c r="B86" s="382">
        <f>IF(ISNUMBER(IF('TP-E1Q-T'!M15='TP-E1Q-T'!M13-'TP-E1Q-T'!M14,0,1)),IF('TP-E1Q-T'!M15='TP-E1Q-T'!M13-'TP-E1Q-T'!M14,0,1),0)</f>
        <v>0</v>
      </c>
      <c r="C86" s="373" t="s">
        <v>1193</v>
      </c>
    </row>
    <row r="87" spans="1:3" ht="15">
      <c r="A87" s="1094"/>
      <c r="B87" s="382">
        <f>IF(ISNUMBER(IF('TP-E1Q-T'!N15='TP-E1Q-T'!N13-'TP-E1Q-T'!N14,0,1)),IF('TP-E1Q-T'!N15='TP-E1Q-T'!N13-'TP-E1Q-T'!N14,0,1),0)</f>
        <v>0</v>
      </c>
      <c r="C87" s="373" t="s">
        <v>1194</v>
      </c>
    </row>
    <row r="88" spans="1:3" ht="15">
      <c r="A88" s="1094"/>
      <c r="B88" s="382">
        <f>IF(ISNUMBER(IF('TP-E1Q-T'!O15='TP-E1Q-T'!O13-'TP-E1Q-T'!O14,0,1)),IF('TP-E1Q-T'!O15='TP-E1Q-T'!O13-'TP-E1Q-T'!O14,0,1),0)</f>
        <v>0</v>
      </c>
      <c r="C88" s="373" t="s">
        <v>1195</v>
      </c>
    </row>
    <row r="89" spans="1:3" ht="15">
      <c r="A89" s="1094"/>
      <c r="B89" s="382">
        <f>IF(ISNUMBER(IF('TP-E1Q-T'!P15='TP-E1Q-T'!P13-'TP-E1Q-T'!P14,0,1)),IF('TP-E1Q-T'!P15='TP-E1Q-T'!P13-'TP-E1Q-T'!P14,0,1),0)</f>
        <v>0</v>
      </c>
      <c r="C89" s="373" t="s">
        <v>1196</v>
      </c>
    </row>
    <row r="90" spans="1:3" ht="15">
      <c r="A90" s="1094"/>
      <c r="B90" s="382">
        <f>IF(ISNUMBER(IF('TP-E1Q-T'!Q15='TP-E1Q-T'!Q13-'TP-E1Q-T'!Q14,0,1)),IF('TP-E1Q-T'!Q15='TP-E1Q-T'!Q13-'TP-E1Q-T'!Q14,0,1),0)</f>
        <v>0</v>
      </c>
      <c r="C90" s="373" t="s">
        <v>1197</v>
      </c>
    </row>
    <row r="91" spans="1:3" ht="15">
      <c r="A91" s="1094"/>
      <c r="B91" s="382">
        <f>IF(ISNUMBER(IF('TP-E1Q-T'!R15='TP-E1Q-T'!R13-'TP-E1Q-T'!R14,0,1)),IF('TP-E1Q-T'!R15='TP-E1Q-T'!R13-'TP-E1Q-T'!R14,0,1),0)</f>
        <v>0</v>
      </c>
      <c r="C91" s="373" t="s">
        <v>1198</v>
      </c>
    </row>
    <row r="92" spans="1:3" ht="15">
      <c r="A92" s="1094"/>
      <c r="B92" s="382">
        <f>IF(ISNUMBER(IF('TP-E1Q-T'!S15='TP-E1Q-T'!S13-'TP-E1Q-T'!S14,0,1)),IF('TP-E1Q-T'!S15='TP-E1Q-T'!S13-'TP-E1Q-T'!S14,0,1),0)</f>
        <v>0</v>
      </c>
      <c r="C92" s="373" t="s">
        <v>1199</v>
      </c>
    </row>
    <row r="93" spans="1:3" ht="15">
      <c r="A93" s="1094"/>
      <c r="B93" s="382">
        <f>IF(ISNUMBER(IF('TP-E1Q-T'!T8='TP-E1Q-T'!D8+'TP-E1Q-T'!E8+'TP-E1Q-T'!F8+'TP-E1Q-T'!G8+'TP-E1Q-T'!H8+'TP-E1Q-T'!I8+'TP-E1Q-T'!J8+'TP-E1Q-T'!K8+'TP-E1Q-T'!L8+'TP-E1Q-T'!M8+'TP-E1Q-T'!N8+'TP-E1Q-T'!O8+'TP-E1Q-T'!P8+'TP-E1Q-T'!Q8+'TP-E1Q-T'!R8+'TP-E1Q-T'!S8,0,1)),IF('TP-E1Q-T'!T8='TP-E1Q-T'!D8+'TP-E1Q-T'!E8+'TP-E1Q-T'!F8+'TP-E1Q-T'!G8+'TP-E1Q-T'!H8+'TP-E1Q-T'!I8+'TP-E1Q-T'!J8+'TP-E1Q-T'!K8+'TP-E1Q-T'!L8+'TP-E1Q-T'!M8+'TP-E1Q-T'!N8+'TP-E1Q-T'!O8+'TP-E1Q-T'!P8+'TP-E1Q-T'!Q8+'TP-E1Q-T'!R8+'TP-E1Q-T'!S8,0,1),0)</f>
        <v>0</v>
      </c>
      <c r="C93" s="373" t="s">
        <v>1402</v>
      </c>
    </row>
    <row r="94" spans="1:3" ht="15">
      <c r="A94" s="1094"/>
      <c r="B94" s="382">
        <f>IF(ISNUMBER(IF('TP-E1Q-T'!T13='TP-E1Q-T'!D13+'TP-E1Q-T'!E13+'TP-E1Q-T'!F13+'TP-E1Q-T'!G13+'TP-E1Q-T'!H13+'TP-E1Q-T'!I13+'TP-E1Q-T'!J13+'TP-E1Q-T'!K13+'TP-E1Q-T'!L13+'TP-E1Q-T'!M13+'TP-E1Q-T'!N13+'TP-E1Q-T'!O13+'TP-E1Q-T'!P13+'TP-E1Q-T'!Q13+'TP-E1Q-T'!R13+'TP-E1Q-T'!S13,0,1)),IF('TP-E1Q-T'!T13='TP-E1Q-T'!D13+'TP-E1Q-T'!E13+'TP-E1Q-T'!F13+'TP-E1Q-T'!G13+'TP-E1Q-T'!H13+'TP-E1Q-T'!I13+'TP-E1Q-T'!J13+'TP-E1Q-T'!K13+'TP-E1Q-T'!L13+'TP-E1Q-T'!M13+'TP-E1Q-T'!N13+'TP-E1Q-T'!O13+'TP-E1Q-T'!P13+'TP-E1Q-T'!Q13+'TP-E1Q-T'!R13+'TP-E1Q-T'!S13,0,1),0)</f>
        <v>0</v>
      </c>
      <c r="C94" s="373" t="s">
        <v>1200</v>
      </c>
    </row>
    <row r="95" spans="1:3" ht="15">
      <c r="A95" s="1094"/>
      <c r="B95" s="382">
        <f>IF(ISNUMBER(IF('TP-E1Q-T'!T14='TP-E1Q-T'!D14+'TP-E1Q-T'!E14+'TP-E1Q-T'!F14+'TP-E1Q-T'!G14+'TP-E1Q-T'!H14+'TP-E1Q-T'!I14+'TP-E1Q-T'!J14+'TP-E1Q-T'!K14+'TP-E1Q-T'!L14+'TP-E1Q-T'!M14+'TP-E1Q-T'!N14+'TP-E1Q-T'!O14+'TP-E1Q-T'!P14+'TP-E1Q-T'!Q14+'TP-E1Q-T'!R14+'TP-E1Q-T'!S14,0,1)),IF('TP-E1Q-T'!T14='TP-E1Q-T'!D14+'TP-E1Q-T'!E14+'TP-E1Q-T'!F14+'TP-E1Q-T'!G14+'TP-E1Q-T'!H14+'TP-E1Q-T'!I14+'TP-E1Q-T'!J14+'TP-E1Q-T'!K14+'TP-E1Q-T'!L14+'TP-E1Q-T'!M14+'TP-E1Q-T'!N14+'TP-E1Q-T'!O14+'TP-E1Q-T'!P14+'TP-E1Q-T'!Q14+'TP-E1Q-T'!R14+'TP-E1Q-T'!S14,0,1),0)</f>
        <v>0</v>
      </c>
      <c r="C95" s="373" t="s">
        <v>9</v>
      </c>
    </row>
    <row r="96" spans="1:3" ht="15">
      <c r="A96" s="1094"/>
      <c r="B96" s="382">
        <f>IF(ISNUMBER(IF('TP-E1Q-T'!T15='TP-E1Q-T'!D15+'TP-E1Q-T'!E15+'TP-E1Q-T'!F15+'TP-E1Q-T'!G15+'TP-E1Q-T'!H15+'TP-E1Q-T'!I15+'TP-E1Q-T'!J15+'TP-E1Q-T'!K15+'TP-E1Q-T'!L15+'TP-E1Q-T'!M15+'TP-E1Q-T'!N15+'TP-E1Q-T'!O15+'TP-E1Q-T'!P15+'TP-E1Q-T'!Q15+'TP-E1Q-T'!R15+'TP-E1Q-T'!S15,0,1)),IF('TP-E1Q-T'!T15='TP-E1Q-T'!D15+'TP-E1Q-T'!E15+'TP-E1Q-T'!F15+'TP-E1Q-T'!G15+'TP-E1Q-T'!H15+'TP-E1Q-T'!I15+'TP-E1Q-T'!J15+'TP-E1Q-T'!K15+'TP-E1Q-T'!L15+'TP-E1Q-T'!M15+'TP-E1Q-T'!N15+'TP-E1Q-T'!O15+'TP-E1Q-T'!P15+'TP-E1Q-T'!Q15+'TP-E1Q-T'!R15+'TP-E1Q-T'!S15,0,1),0)</f>
        <v>0</v>
      </c>
      <c r="C96" s="373" t="s">
        <v>1138</v>
      </c>
    </row>
    <row r="97" spans="1:3" ht="15">
      <c r="A97" s="1094"/>
      <c r="B97" s="382">
        <f>IF(ISNUMBER(IF('TP-E1Q-T'!D20='TP-E1Q-T'!D18-'TP-E1Q-T'!D19,0,1)),IF('TP-E1Q-T'!D20='TP-E1Q-T'!D18-'TP-E1Q-T'!D19,0,1),0)</f>
        <v>0</v>
      </c>
      <c r="C97" s="373" t="s">
        <v>1204</v>
      </c>
    </row>
    <row r="98" spans="1:3" ht="15">
      <c r="A98" s="1094"/>
      <c r="B98" s="382">
        <f>IF(ISNUMBER(IF('TP-E1Q-T'!E20='TP-E1Q-T'!E18-'TP-E1Q-T'!E19,0,1)),IF('TP-E1Q-T'!E20='TP-E1Q-T'!E18-'TP-E1Q-T'!E19,0,1),0)</f>
        <v>0</v>
      </c>
      <c r="C98" s="373" t="s">
        <v>1205</v>
      </c>
    </row>
    <row r="99" spans="1:3" ht="15">
      <c r="A99" s="1094"/>
      <c r="B99" s="382">
        <f>IF(ISNUMBER(IF('TP-E1Q-T'!F20='TP-E1Q-T'!F18-'TP-E1Q-T'!F19,0,1)),IF('TP-E1Q-T'!F20='TP-E1Q-T'!F18-'TP-E1Q-T'!F19,0,1),0)</f>
        <v>0</v>
      </c>
      <c r="C99" s="373" t="s">
        <v>1206</v>
      </c>
    </row>
    <row r="100" spans="1:3" ht="15">
      <c r="A100" s="1094"/>
      <c r="B100" s="382">
        <f>IF(ISNUMBER(IF('TP-E1Q-T'!G20='TP-E1Q-T'!G18-'TP-E1Q-T'!G19,0,1)),IF('TP-E1Q-T'!G20='TP-E1Q-T'!G18-'TP-E1Q-T'!G19,0,1),0)</f>
        <v>0</v>
      </c>
      <c r="C100" s="373" t="s">
        <v>1207</v>
      </c>
    </row>
    <row r="101" spans="1:3" ht="15">
      <c r="A101" s="1094"/>
      <c r="B101" s="382">
        <f>IF(ISNUMBER(IF('TP-E1Q-T'!H20='TP-E1Q-T'!H18-'TP-E1Q-T'!H19,0,1)),IF('TP-E1Q-T'!H20='TP-E1Q-T'!H18-'TP-E1Q-T'!H19,0,1),0)</f>
        <v>0</v>
      </c>
      <c r="C101" s="373" t="s">
        <v>1208</v>
      </c>
    </row>
    <row r="102" spans="1:3" ht="15">
      <c r="A102" s="1094"/>
      <c r="B102" s="382">
        <f>IF(ISNUMBER(IF('TP-E1Q-T'!I20='TP-E1Q-T'!I18-'TP-E1Q-T'!I19,0,1)),IF('TP-E1Q-T'!I20='TP-E1Q-T'!I18-'TP-E1Q-T'!I19,0,1),0)</f>
        <v>0</v>
      </c>
      <c r="C102" s="373" t="s">
        <v>1209</v>
      </c>
    </row>
    <row r="103" spans="1:3" ht="15">
      <c r="A103" s="1094"/>
      <c r="B103" s="382">
        <f>IF(ISNUMBER(IF('TP-E1Q-T'!J20='TP-E1Q-T'!J18-'TP-E1Q-T'!J19,0,1)),IF('TP-E1Q-T'!J20='TP-E1Q-T'!J18-'TP-E1Q-T'!J19,0,1),0)</f>
        <v>0</v>
      </c>
      <c r="C103" s="373" t="s">
        <v>1210</v>
      </c>
    </row>
    <row r="104" spans="1:3" ht="15">
      <c r="A104" s="1094"/>
      <c r="B104" s="382">
        <f>IF(ISNUMBER(IF('TP-E1Q-T'!K20='TP-E1Q-T'!K18-'TP-E1Q-T'!K19,0,1)),IF('TP-E1Q-T'!K20='TP-E1Q-T'!K18-'TP-E1Q-T'!K19,0,1),0)</f>
        <v>0</v>
      </c>
      <c r="C104" s="373" t="s">
        <v>1211</v>
      </c>
    </row>
    <row r="105" spans="1:3" ht="15">
      <c r="A105" s="1094"/>
      <c r="B105" s="382">
        <f>IF(ISNUMBER(IF('TP-E1Q-T'!L20='TP-E1Q-T'!L18-'TP-E1Q-T'!L19,0,1)),IF('TP-E1Q-T'!L20='TP-E1Q-T'!L18-'TP-E1Q-T'!L19,0,1),0)</f>
        <v>0</v>
      </c>
      <c r="C105" s="373" t="s">
        <v>1212</v>
      </c>
    </row>
    <row r="106" spans="1:3" ht="15">
      <c r="A106" s="1094"/>
      <c r="B106" s="382">
        <f>IF(ISNUMBER(IF('TP-E1Q-T'!M20='TP-E1Q-T'!M18-'TP-E1Q-T'!M19,0,1)),IF('TP-E1Q-T'!M20='TP-E1Q-T'!M18-'TP-E1Q-T'!M19,0,1),0)</f>
        <v>0</v>
      </c>
      <c r="C106" s="373" t="s">
        <v>1213</v>
      </c>
    </row>
    <row r="107" spans="1:3" ht="15">
      <c r="A107" s="1094"/>
      <c r="B107" s="382">
        <f>IF(ISNUMBER(IF('TP-E1Q-T'!N20='TP-E1Q-T'!N18-'TP-E1Q-T'!N19,0,1)),IF('TP-E1Q-T'!N20='TP-E1Q-T'!N18-'TP-E1Q-T'!N19,0,1),0)</f>
        <v>0</v>
      </c>
      <c r="C107" s="373" t="s">
        <v>1214</v>
      </c>
    </row>
    <row r="108" spans="1:3" ht="15">
      <c r="A108" s="1094"/>
      <c r="B108" s="382">
        <f>IF(ISNUMBER(IF('TP-E1Q-T'!O20='TP-E1Q-T'!O18-'TP-E1Q-T'!O19,0,1)),IF('TP-E1Q-T'!O20='TP-E1Q-T'!O18-'TP-E1Q-T'!O19,0,1),0)</f>
        <v>0</v>
      </c>
      <c r="C108" s="373" t="s">
        <v>1215</v>
      </c>
    </row>
    <row r="109" spans="1:3" ht="15">
      <c r="A109" s="1094"/>
      <c r="B109" s="382">
        <f>IF(ISNUMBER(IF('TP-E1Q-T'!P20='TP-E1Q-T'!P18-'TP-E1Q-T'!P19,0,1)),IF('TP-E1Q-T'!P20='TP-E1Q-T'!P18-'TP-E1Q-T'!P19,0,1),0)</f>
        <v>0</v>
      </c>
      <c r="C109" s="373" t="s">
        <v>1216</v>
      </c>
    </row>
    <row r="110" spans="1:3" ht="15">
      <c r="A110" s="1094"/>
      <c r="B110" s="382">
        <f>IF(ISNUMBER(IF('TP-E1Q-T'!Q20='TP-E1Q-T'!Q18-'TP-E1Q-T'!Q19,0,1)),IF('TP-E1Q-T'!Q20='TP-E1Q-T'!Q18-'TP-E1Q-T'!Q19,0,1),0)</f>
        <v>0</v>
      </c>
      <c r="C110" s="373" t="s">
        <v>1217</v>
      </c>
    </row>
    <row r="111" spans="1:3" ht="15">
      <c r="A111" s="1094"/>
      <c r="B111" s="382">
        <f>IF(ISNUMBER(IF('TP-E1Q-T'!R20='TP-E1Q-T'!R18-'TP-E1Q-T'!R19,0,1)),IF('TP-E1Q-T'!R20='TP-E1Q-T'!R18-'TP-E1Q-T'!R19,0,1),0)</f>
        <v>0</v>
      </c>
      <c r="C111" s="373" t="s">
        <v>1218</v>
      </c>
    </row>
    <row r="112" spans="1:3" ht="15">
      <c r="A112" s="1094"/>
      <c r="B112" s="382">
        <f>IF(ISNUMBER(IF('TP-E1Q-T'!S20='TP-E1Q-T'!S18-'TP-E1Q-T'!S19,0,1)),IF('TP-E1Q-T'!S20='TP-E1Q-T'!S18-'TP-E1Q-T'!S19,0,1),0)</f>
        <v>0</v>
      </c>
      <c r="C112" s="373" t="s">
        <v>1219</v>
      </c>
    </row>
    <row r="113" spans="1:3" ht="15">
      <c r="A113" s="1094"/>
      <c r="B113" s="382">
        <f>IF(ISNUMBER(IF('TP-E1Q-T'!T18='TP-E1Q-T'!D18+'TP-E1Q-T'!E18+'TP-E1Q-T'!F18+'TP-E1Q-T'!G18+'TP-E1Q-T'!H18+'TP-E1Q-T'!I18+'TP-E1Q-T'!J18+'TP-E1Q-T'!K18+'TP-E1Q-T'!L18+'TP-E1Q-T'!M18+'TP-E1Q-T'!N18+'TP-E1Q-T'!O18+'TP-E1Q-T'!P18+'TP-E1Q-T'!Q18+'TP-E1Q-T'!R18+'TP-E1Q-T'!S18,0,1)),IF('TP-E1Q-T'!T18='TP-E1Q-T'!D18+'TP-E1Q-T'!E18+'TP-E1Q-T'!F18+'TP-E1Q-T'!G18+'TP-E1Q-T'!H18+'TP-E1Q-T'!I18+'TP-E1Q-T'!J18+'TP-E1Q-T'!K18+'TP-E1Q-T'!L18+'TP-E1Q-T'!M18+'TP-E1Q-T'!N18+'TP-E1Q-T'!O18+'TP-E1Q-T'!P18+'TP-E1Q-T'!Q18+'TP-E1Q-T'!R18+'TP-E1Q-T'!S18,0,1),0)</f>
        <v>0</v>
      </c>
      <c r="C113" s="373" t="s">
        <v>6</v>
      </c>
    </row>
    <row r="114" spans="1:3" ht="15">
      <c r="A114" s="1094"/>
      <c r="B114" s="382">
        <f>IF(ISNUMBER(IF('TP-E1Q-T'!T19='TP-E1Q-T'!D19+'TP-E1Q-T'!E19+'TP-E1Q-T'!F19+'TP-E1Q-T'!G19+'TP-E1Q-T'!H19+'TP-E1Q-T'!I19+'TP-E1Q-T'!J19+'TP-E1Q-T'!K19+'TP-E1Q-T'!L19+'TP-E1Q-T'!M19+'TP-E1Q-T'!N19+'TP-E1Q-T'!O19+'TP-E1Q-T'!P19+'TP-E1Q-T'!Q19+'TP-E1Q-T'!R19+'TP-E1Q-T'!S19,0,1)),IF('TP-E1Q-T'!T19='TP-E1Q-T'!D19+'TP-E1Q-T'!E19+'TP-E1Q-T'!F19+'TP-E1Q-T'!G19+'TP-E1Q-T'!H19+'TP-E1Q-T'!I19+'TP-E1Q-T'!J19+'TP-E1Q-T'!K19+'TP-E1Q-T'!L19+'TP-E1Q-T'!M19+'TP-E1Q-T'!N19+'TP-E1Q-T'!O19+'TP-E1Q-T'!P19+'TP-E1Q-T'!Q19+'TP-E1Q-T'!R19+'TP-E1Q-T'!S19,0,1),0)</f>
        <v>0</v>
      </c>
      <c r="C114" s="373" t="s">
        <v>7</v>
      </c>
    </row>
    <row r="115" spans="1:3" ht="15">
      <c r="A115" s="1094"/>
      <c r="B115" s="382">
        <f>IF(ISNUMBER(IF('TP-E1Q-T'!T20='TP-E1Q-T'!D20+'TP-E1Q-T'!E20+'TP-E1Q-T'!F20+'TP-E1Q-T'!G20+'TP-E1Q-T'!H20+'TP-E1Q-T'!I20+'TP-E1Q-T'!J20+'TP-E1Q-T'!K20+'TP-E1Q-T'!L20+'TP-E1Q-T'!M20+'TP-E1Q-T'!N20+'TP-E1Q-T'!O20+'TP-E1Q-T'!P20+'TP-E1Q-T'!Q20+'TP-E1Q-T'!R20+'TP-E1Q-T'!S20,0,1)),IF('TP-E1Q-T'!T20='TP-E1Q-T'!D20+'TP-E1Q-T'!E20+'TP-E1Q-T'!F20+'TP-E1Q-T'!G20+'TP-E1Q-T'!H20+'TP-E1Q-T'!I20+'TP-E1Q-T'!J20+'TP-E1Q-T'!K20+'TP-E1Q-T'!L20+'TP-E1Q-T'!M20+'TP-E1Q-T'!N20+'TP-E1Q-T'!O20+'TP-E1Q-T'!P20+'TP-E1Q-T'!Q20+'TP-E1Q-T'!R20+'TP-E1Q-T'!S20,0,1),0)</f>
        <v>0</v>
      </c>
      <c r="C115" s="373" t="s">
        <v>1140</v>
      </c>
    </row>
    <row r="116" spans="1:3" ht="15">
      <c r="A116" s="1094"/>
      <c r="B116" s="382">
        <f>IF(ISNUMBER(IF('TP-E1Q-T'!D22='TP-E1Q-T'!D13+'TP-E1Q-T'!D18,0,1)),IF('TP-E1Q-T'!D22='TP-E1Q-T'!D13+'TP-E1Q-T'!D18,0,1),0)</f>
        <v>0</v>
      </c>
      <c r="C116" s="373" t="s">
        <v>2086</v>
      </c>
    </row>
    <row r="117" spans="1:3" ht="15">
      <c r="A117" s="1094"/>
      <c r="B117" s="382">
        <f>IF(ISNUMBER(IF('TP-E1Q-T'!E22='TP-E1Q-T'!E13+'TP-E1Q-T'!E18,0,1)),IF('TP-E1Q-T'!E22='TP-E1Q-T'!E13+'TP-E1Q-T'!E18,0,1),0)</f>
        <v>0</v>
      </c>
      <c r="C117" s="373" t="s">
        <v>2087</v>
      </c>
    </row>
    <row r="118" spans="1:3" ht="15">
      <c r="A118" s="1094"/>
      <c r="B118" s="382">
        <f>IF(ISNUMBER(IF('TP-E1Q-T'!F22='TP-E1Q-T'!F13+'TP-E1Q-T'!F18,0,1)),IF('TP-E1Q-T'!F22='TP-E1Q-T'!F13+'TP-E1Q-T'!F18,0,1),0)</f>
        <v>0</v>
      </c>
      <c r="C118" s="373" t="s">
        <v>2088</v>
      </c>
    </row>
    <row r="119" spans="1:3" ht="15">
      <c r="A119" s="1094"/>
      <c r="B119" s="382">
        <f>IF(ISNUMBER(IF('TP-E1Q-T'!G22='TP-E1Q-T'!G13+'TP-E1Q-T'!G18,0,1)),IF('TP-E1Q-T'!G22='TP-E1Q-T'!G13+'TP-E1Q-T'!G18,0,1),0)</f>
        <v>0</v>
      </c>
      <c r="C119" s="373" t="s">
        <v>2089</v>
      </c>
    </row>
    <row r="120" spans="1:3" ht="15">
      <c r="A120" s="1094"/>
      <c r="B120" s="382">
        <f>IF(ISNUMBER(IF('TP-E1Q-T'!H22='TP-E1Q-T'!H13+'TP-E1Q-T'!H18,0,1)),IF('TP-E1Q-T'!H22='TP-E1Q-T'!H13+'TP-E1Q-T'!H18,0,1),0)</f>
        <v>0</v>
      </c>
      <c r="C120" s="373" t="s">
        <v>2090</v>
      </c>
    </row>
    <row r="121" spans="1:3" ht="15">
      <c r="A121" s="1094"/>
      <c r="B121" s="382">
        <f>IF(ISNUMBER(IF('TP-E1Q-T'!I22='TP-E1Q-T'!I13+'TP-E1Q-T'!I18,0,1)),IF('TP-E1Q-T'!I22='TP-E1Q-T'!I13+'TP-E1Q-T'!I18,0,1),0)</f>
        <v>0</v>
      </c>
      <c r="C121" s="373" t="s">
        <v>2091</v>
      </c>
    </row>
    <row r="122" spans="1:3" ht="15">
      <c r="A122" s="1094"/>
      <c r="B122" s="382">
        <f>IF(ISNUMBER(IF('TP-E1Q-T'!J22='TP-E1Q-T'!J13+'TP-E1Q-T'!J18,0,1)),IF('TP-E1Q-T'!J22='TP-E1Q-T'!J13+'TP-E1Q-T'!J18,0,1),0)</f>
        <v>0</v>
      </c>
      <c r="C122" s="373" t="s">
        <v>2092</v>
      </c>
    </row>
    <row r="123" spans="1:3" ht="15">
      <c r="A123" s="1094"/>
      <c r="B123" s="382">
        <f>IF(ISNUMBER(IF('TP-E1Q-T'!K22='TP-E1Q-T'!K13+'TP-E1Q-T'!K18,0,1)),IF('TP-E1Q-T'!K22='TP-E1Q-T'!K13+'TP-E1Q-T'!K18,0,1),0)</f>
        <v>0</v>
      </c>
      <c r="C123" s="373" t="s">
        <v>2093</v>
      </c>
    </row>
    <row r="124" spans="1:3" ht="15">
      <c r="A124" s="1094"/>
      <c r="B124" s="382">
        <f>IF(ISNUMBER(IF('TP-E1Q-T'!L22='TP-E1Q-T'!L13+'TP-E1Q-T'!L18,0,1)),IF('TP-E1Q-T'!L22='TP-E1Q-T'!L13+'TP-E1Q-T'!L18,0,1),0)</f>
        <v>0</v>
      </c>
      <c r="C124" s="373" t="s">
        <v>2094</v>
      </c>
    </row>
    <row r="125" spans="1:3" ht="15">
      <c r="A125" s="1094"/>
      <c r="B125" s="382">
        <f>IF(ISNUMBER(IF('TP-E1Q-T'!M22='TP-E1Q-T'!M13+'TP-E1Q-T'!M18,0,1)),IF('TP-E1Q-T'!M22='TP-E1Q-T'!M13+'TP-E1Q-T'!M18,0,1),0)</f>
        <v>0</v>
      </c>
      <c r="C125" s="373" t="s">
        <v>2095</v>
      </c>
    </row>
    <row r="126" spans="1:3" ht="15">
      <c r="A126" s="1094"/>
      <c r="B126" s="382">
        <f>IF(ISNUMBER(IF('TP-E1Q-T'!N22='TP-E1Q-T'!N13+'TP-E1Q-T'!N18,0,1)),IF('TP-E1Q-T'!N22='TP-E1Q-T'!N13+'TP-E1Q-T'!N18,0,1),0)</f>
        <v>0</v>
      </c>
      <c r="C126" s="373" t="s">
        <v>2096</v>
      </c>
    </row>
    <row r="127" spans="1:3" ht="15">
      <c r="A127" s="1094"/>
      <c r="B127" s="382">
        <f>IF(ISNUMBER(IF('TP-E1Q-T'!O22='TP-E1Q-T'!O13+'TP-E1Q-T'!O18,0,1)),IF('TP-E1Q-T'!O22='TP-E1Q-T'!O13+'TP-E1Q-T'!O18,0,1),0)</f>
        <v>0</v>
      </c>
      <c r="C127" s="373" t="s">
        <v>2097</v>
      </c>
    </row>
    <row r="128" spans="1:3" ht="15">
      <c r="A128" s="1094"/>
      <c r="B128" s="382">
        <f>IF(ISNUMBER(IF('TP-E1Q-T'!P22='TP-E1Q-T'!P13+'TP-E1Q-T'!P18,0,1)),IF('TP-E1Q-T'!P22='TP-E1Q-T'!P13+'TP-E1Q-T'!P18,0,1),0)</f>
        <v>0</v>
      </c>
      <c r="C128" s="373" t="s">
        <v>2098</v>
      </c>
    </row>
    <row r="129" spans="1:3" ht="15">
      <c r="A129" s="1094"/>
      <c r="B129" s="382">
        <f>IF(ISNUMBER(IF('TP-E1Q-T'!Q22='TP-E1Q-T'!Q13+'TP-E1Q-T'!Q18,0,1)),IF('TP-E1Q-T'!Q22='TP-E1Q-T'!Q13+'TP-E1Q-T'!Q18,0,1),0)</f>
        <v>0</v>
      </c>
      <c r="C129" s="373" t="s">
        <v>2099</v>
      </c>
    </row>
    <row r="130" spans="1:3" ht="15">
      <c r="A130" s="1094"/>
      <c r="B130" s="382">
        <f>IF(ISNUMBER(IF('TP-E1Q-T'!R22='TP-E1Q-T'!R13+'TP-E1Q-T'!R18,0,1)),IF('TP-E1Q-T'!R22='TP-E1Q-T'!R13+'TP-E1Q-T'!R18,0,1),0)</f>
        <v>0</v>
      </c>
      <c r="C130" s="373" t="s">
        <v>2100</v>
      </c>
    </row>
    <row r="131" spans="1:3" ht="15">
      <c r="A131" s="1094"/>
      <c r="B131" s="382">
        <f>IF(ISNUMBER(IF('TP-E1Q-T'!S22='TP-E1Q-T'!S13+'TP-E1Q-T'!S18,0,1)),IF('TP-E1Q-T'!S22='TP-E1Q-T'!S13+'TP-E1Q-T'!S18,0,1),0)</f>
        <v>0</v>
      </c>
      <c r="C131" s="373" t="s">
        <v>2101</v>
      </c>
    </row>
    <row r="132" spans="1:3" ht="15">
      <c r="A132" s="1094"/>
      <c r="B132" s="382">
        <f>IF(ISNUMBER(IF('TP-E1Q-T'!T22='TP-E1Q-T'!D22+'TP-E1Q-T'!E22+'TP-E1Q-T'!F22+'TP-E1Q-T'!G22+'TP-E1Q-T'!H22+'TP-E1Q-T'!I22+'TP-E1Q-T'!J22+'TP-E1Q-T'!K22+'TP-E1Q-T'!L22+'TP-E1Q-T'!M22+'TP-E1Q-T'!N22+'TP-E1Q-T'!O22+'TP-E1Q-T'!P22+'TP-E1Q-T'!Q22+'TP-E1Q-T'!R22+'TP-E1Q-T'!S22,0,1)),IF('TP-E1Q-T'!T22='TP-E1Q-T'!D22+'TP-E1Q-T'!E22+'TP-E1Q-T'!F22+'TP-E1Q-T'!G22+'TP-E1Q-T'!H22+'TP-E1Q-T'!I22+'TP-E1Q-T'!J22+'TP-E1Q-T'!K22+'TP-E1Q-T'!L22+'TP-E1Q-T'!M22+'TP-E1Q-T'!N22+'TP-E1Q-T'!O22+'TP-E1Q-T'!P22+'TP-E1Q-T'!Q22+'TP-E1Q-T'!R22+'TP-E1Q-T'!S22,0,1),0)</f>
        <v>0</v>
      </c>
      <c r="C132" s="373" t="s">
        <v>2118</v>
      </c>
    </row>
    <row r="133" spans="1:3" ht="15">
      <c r="A133" s="1094"/>
      <c r="B133" s="382">
        <f>IF(ISNUMBER(IF('TP-E1Q-T'!D23='TP-E1Q-T'!D15+'TP-E1Q-T'!D20,0,1)),IF('TP-E1Q-T'!D23='TP-E1Q-T'!D15+'TP-E1Q-T'!D20,0,1),0)</f>
        <v>0</v>
      </c>
      <c r="C133" s="373" t="s">
        <v>2102</v>
      </c>
    </row>
    <row r="134" spans="1:3" ht="15">
      <c r="A134" s="1094"/>
      <c r="B134" s="382">
        <f>IF(ISNUMBER(IF('TP-E1Q-T'!E23='TP-E1Q-T'!E15+'TP-E1Q-T'!E20,0,1)),IF('TP-E1Q-T'!E23='TP-E1Q-T'!E15+'TP-E1Q-T'!E20,0,1),0)</f>
        <v>0</v>
      </c>
      <c r="C134" s="373" t="s">
        <v>2103</v>
      </c>
    </row>
    <row r="135" spans="1:3" ht="15">
      <c r="A135" s="1094"/>
      <c r="B135" s="382">
        <f>IF(ISNUMBER(IF('TP-E1Q-T'!F23='TP-E1Q-T'!F15+'TP-E1Q-T'!F20,0,1)),IF('TP-E1Q-T'!F23='TP-E1Q-T'!F15+'TP-E1Q-T'!F20,0,1),0)</f>
        <v>0</v>
      </c>
      <c r="C135" s="373" t="s">
        <v>2104</v>
      </c>
    </row>
    <row r="136" spans="1:3" ht="15">
      <c r="A136" s="1094"/>
      <c r="B136" s="382">
        <f>IF(ISNUMBER(IF('TP-E1Q-T'!G23='TP-E1Q-T'!G15+'TP-E1Q-T'!G20,0,1)),IF('TP-E1Q-T'!G23='TP-E1Q-T'!G15+'TP-E1Q-T'!G20,0,1),0)</f>
        <v>0</v>
      </c>
      <c r="C136" s="373" t="s">
        <v>2105</v>
      </c>
    </row>
    <row r="137" spans="1:3" ht="15">
      <c r="A137" s="1094"/>
      <c r="B137" s="382">
        <f>IF(ISNUMBER(IF('TP-E1Q-T'!H23='TP-E1Q-T'!H15+'TP-E1Q-T'!H20,0,1)),IF('TP-E1Q-T'!H23='TP-E1Q-T'!H15+'TP-E1Q-T'!H20,0,1),0)</f>
        <v>0</v>
      </c>
      <c r="C137" s="373" t="s">
        <v>2106</v>
      </c>
    </row>
    <row r="138" spans="1:3" ht="15">
      <c r="A138" s="1094"/>
      <c r="B138" s="382">
        <f>IF(ISNUMBER(IF('TP-E1Q-T'!I23='TP-E1Q-T'!I15+'TP-E1Q-T'!I20,0,1)),IF('TP-E1Q-T'!I23='TP-E1Q-T'!I15+'TP-E1Q-T'!I20,0,1),0)</f>
        <v>0</v>
      </c>
      <c r="C138" s="373" t="s">
        <v>2107</v>
      </c>
    </row>
    <row r="139" spans="1:3" ht="15">
      <c r="A139" s="1094"/>
      <c r="B139" s="382">
        <f>IF(ISNUMBER(IF('TP-E1Q-T'!J23='TP-E1Q-T'!J15+'TP-E1Q-T'!J20,0,1)),IF('TP-E1Q-T'!J23='TP-E1Q-T'!J15+'TP-E1Q-T'!J20,0,1),0)</f>
        <v>0</v>
      </c>
      <c r="C139" s="373" t="s">
        <v>2108</v>
      </c>
    </row>
    <row r="140" spans="1:3" ht="15">
      <c r="A140" s="1094"/>
      <c r="B140" s="382">
        <f>IF(ISNUMBER(IF('TP-E1Q-T'!K23='TP-E1Q-T'!K15+'TP-E1Q-T'!K20,0,1)),IF('TP-E1Q-T'!K23='TP-E1Q-T'!K15+'TP-E1Q-T'!K20,0,1),0)</f>
        <v>0</v>
      </c>
      <c r="C140" s="373" t="s">
        <v>2109</v>
      </c>
    </row>
    <row r="141" spans="1:3" ht="15">
      <c r="A141" s="1094"/>
      <c r="B141" s="382">
        <f>IF(ISNUMBER(IF('TP-E1Q-T'!L23='TP-E1Q-T'!L15+'TP-E1Q-T'!L20,0,1)),IF('TP-E1Q-T'!L23='TP-E1Q-T'!L15+'TP-E1Q-T'!L20,0,1),0)</f>
        <v>0</v>
      </c>
      <c r="C141" s="373" t="s">
        <v>2110</v>
      </c>
    </row>
    <row r="142" spans="1:3" ht="15">
      <c r="A142" s="1094"/>
      <c r="B142" s="382">
        <f>IF(ISNUMBER(IF('TP-E1Q-T'!M23='TP-E1Q-T'!M15+'TP-E1Q-T'!M20,0,1)),IF('TP-E1Q-T'!M23='TP-E1Q-T'!M15+'TP-E1Q-T'!M20,0,1),0)</f>
        <v>0</v>
      </c>
      <c r="C142" s="373" t="s">
        <v>2111</v>
      </c>
    </row>
    <row r="143" spans="1:3" ht="15">
      <c r="A143" s="1094"/>
      <c r="B143" s="382">
        <f>IF(ISNUMBER(IF('TP-E1Q-T'!N23='TP-E1Q-T'!N15+'TP-E1Q-T'!N20,0,1)),IF('TP-E1Q-T'!N23='TP-E1Q-T'!N15+'TP-E1Q-T'!N20,0,1),0)</f>
        <v>0</v>
      </c>
      <c r="C143" s="373" t="s">
        <v>2112</v>
      </c>
    </row>
    <row r="144" spans="1:3" ht="15">
      <c r="A144" s="1094"/>
      <c r="B144" s="382">
        <f>IF(ISNUMBER(IF('TP-E1Q-T'!O23='TP-E1Q-T'!O15+'TP-E1Q-T'!O20,0,1)),IF('TP-E1Q-T'!O23='TP-E1Q-T'!O15+'TP-E1Q-T'!O20,0,1),0)</f>
        <v>0</v>
      </c>
      <c r="C144" s="373" t="s">
        <v>2113</v>
      </c>
    </row>
    <row r="145" spans="1:3" ht="15">
      <c r="A145" s="1094"/>
      <c r="B145" s="382">
        <f>IF(ISNUMBER(IF('TP-E1Q-T'!P23='TP-E1Q-T'!P15+'TP-E1Q-T'!P20,0,1)),IF('TP-E1Q-T'!P23='TP-E1Q-T'!P15+'TP-E1Q-T'!P20,0,1),0)</f>
        <v>0</v>
      </c>
      <c r="C145" s="373" t="s">
        <v>2114</v>
      </c>
    </row>
    <row r="146" spans="1:3" ht="15">
      <c r="A146" s="1094"/>
      <c r="B146" s="382">
        <f>IF(ISNUMBER(IF('TP-E1Q-T'!Q23='TP-E1Q-T'!Q15+'TP-E1Q-T'!Q20,0,1)),IF('TP-E1Q-T'!Q23='TP-E1Q-T'!Q15+'TP-E1Q-T'!Q20,0,1),0)</f>
        <v>0</v>
      </c>
      <c r="C146" s="373" t="s">
        <v>2115</v>
      </c>
    </row>
    <row r="147" spans="1:3" ht="15">
      <c r="A147" s="1094"/>
      <c r="B147" s="382">
        <f>IF(ISNUMBER(IF('TP-E1Q-T'!R23='TP-E1Q-T'!R15+'TP-E1Q-T'!R20,0,1)),IF('TP-E1Q-T'!R23='TP-E1Q-T'!R15+'TP-E1Q-T'!R20,0,1),0)</f>
        <v>0</v>
      </c>
      <c r="C147" s="373" t="s">
        <v>2116</v>
      </c>
    </row>
    <row r="148" spans="1:3" ht="15">
      <c r="A148" s="1094"/>
      <c r="B148" s="382">
        <f>IF(ISNUMBER(IF('TP-E1Q-T'!S23='TP-E1Q-T'!S15+'TP-E1Q-T'!S20,0,1)),IF('TP-E1Q-T'!S23='TP-E1Q-T'!S15+'TP-E1Q-T'!S20,0,1),0)</f>
        <v>0</v>
      </c>
      <c r="C148" s="373" t="s">
        <v>2117</v>
      </c>
    </row>
    <row r="149" spans="1:3" ht="15">
      <c r="A149" s="1094"/>
      <c r="B149" s="382">
        <f>IF(ISNUMBER(IF('TP-E1Q-T'!T23='TP-E1Q-T'!D23+'TP-E1Q-T'!E23+'TP-E1Q-T'!F23+'TP-E1Q-T'!G23+'TP-E1Q-T'!H23+'TP-E1Q-T'!I23+'TP-E1Q-T'!J23+'TP-E1Q-T'!K23+'TP-E1Q-T'!L23+'TP-E1Q-T'!M23+'TP-E1Q-T'!N23+'TP-E1Q-T'!O23+'TP-E1Q-T'!P23+'TP-E1Q-T'!Q23+'TP-E1Q-T'!R23+'TP-E1Q-T'!S23,0,1)),IF('TP-E1Q-T'!T23='TP-E1Q-T'!D23+'TP-E1Q-T'!E23+'TP-E1Q-T'!F23+'TP-E1Q-T'!G23+'TP-E1Q-T'!H23+'TP-E1Q-T'!I23+'TP-E1Q-T'!J23+'TP-E1Q-T'!K23+'TP-E1Q-T'!L23+'TP-E1Q-T'!M23+'TP-E1Q-T'!N23+'TP-E1Q-T'!O23+'TP-E1Q-T'!P23+'TP-E1Q-T'!Q23+'TP-E1Q-T'!R23+'TP-E1Q-T'!S23,0,1),0)</f>
        <v>0</v>
      </c>
      <c r="C149" s="373" t="s">
        <v>1141</v>
      </c>
    </row>
    <row r="150" spans="1:3" ht="15">
      <c r="A150" s="1094"/>
      <c r="B150" s="382">
        <f>IF(ISNUMBER(IF('TP-E1Q-T'!T25='TP-E1Q-T'!D25+'TP-E1Q-T'!E25+'TP-E1Q-T'!F25+'TP-E1Q-T'!G25+'TP-E1Q-T'!H25+'TP-E1Q-T'!I25+'TP-E1Q-T'!J25+'TP-E1Q-T'!K25+'TP-E1Q-T'!L25+'TP-E1Q-T'!M25+'TP-E1Q-T'!N25+'TP-E1Q-T'!O25+'TP-E1Q-T'!P25+'TP-E1Q-T'!Q25+'TP-E1Q-T'!R25+'TP-E1Q-T'!S25,0,1)),IF('TP-E1Q-T'!T25='TP-E1Q-T'!D25+'TP-E1Q-T'!E25+'TP-E1Q-T'!F25+'TP-E1Q-T'!G25+'TP-E1Q-T'!H25+'TP-E1Q-T'!I25+'TP-E1Q-T'!J25+'TP-E1Q-T'!K25+'TP-E1Q-T'!L25+'TP-E1Q-T'!M25+'TP-E1Q-T'!N25+'TP-E1Q-T'!O25+'TP-E1Q-T'!P25+'TP-E1Q-T'!Q25+'TP-E1Q-T'!R25+'TP-E1Q-T'!S25,0,1),0)</f>
        <v>0</v>
      </c>
      <c r="C150" s="373" t="s">
        <v>2119</v>
      </c>
    </row>
    <row r="151" spans="1:3" ht="15">
      <c r="A151" s="1094"/>
      <c r="B151" s="382">
        <f>IF(ISNUMBER(IF('TP-E1Q-T'!D28='TP-E1Q-T'!D8+'TP-E1Q-T'!D22+'TP-E1Q-T'!D25,0,1)),IF('TP-E1Q-T'!D28='TP-E1Q-T'!D8+'TP-E1Q-T'!D22+'TP-E1Q-T'!D25,0,1),0)</f>
        <v>0</v>
      </c>
      <c r="C151" s="373" t="s">
        <v>1142</v>
      </c>
    </row>
    <row r="152" spans="1:3" ht="15">
      <c r="A152" s="1094"/>
      <c r="B152" s="382">
        <f>IF(ISNUMBER(IF('TP-E1Q-T'!E28='TP-E1Q-T'!E8+'TP-E1Q-T'!E22+'TP-E1Q-T'!E25,0,1)),IF('TP-E1Q-T'!E28='TP-E1Q-T'!E8+'TP-E1Q-T'!E22+'TP-E1Q-T'!E25,0,1),0)</f>
        <v>0</v>
      </c>
      <c r="C152" s="373" t="s">
        <v>1143</v>
      </c>
    </row>
    <row r="153" spans="1:3" ht="15">
      <c r="A153" s="1094"/>
      <c r="B153" s="382">
        <f>IF(ISNUMBER(IF('TP-E1Q-T'!F28='TP-E1Q-T'!F8+'TP-E1Q-T'!F22+'TP-E1Q-T'!F25,0,1)),IF('TP-E1Q-T'!F28='TP-E1Q-T'!F8+'TP-E1Q-T'!F22+'TP-E1Q-T'!F25,0,1),0)</f>
        <v>0</v>
      </c>
      <c r="C153" s="373" t="s">
        <v>1144</v>
      </c>
    </row>
    <row r="154" spans="1:3" ht="15">
      <c r="A154" s="1094"/>
      <c r="B154" s="382">
        <f>IF(ISNUMBER(IF('TP-E1Q-T'!G28='TP-E1Q-T'!G8+'TP-E1Q-T'!G22+'TP-E1Q-T'!G25,0,1)),IF('TP-E1Q-T'!G28='TP-E1Q-T'!G8+'TP-E1Q-T'!G22+'TP-E1Q-T'!G25,0,1),0)</f>
        <v>0</v>
      </c>
      <c r="C154" s="373" t="s">
        <v>1145</v>
      </c>
    </row>
    <row r="155" spans="1:3" ht="15">
      <c r="A155" s="1094"/>
      <c r="B155" s="382">
        <f>IF(ISNUMBER(IF('TP-E1Q-T'!H28='TP-E1Q-T'!H8+'TP-E1Q-T'!H22+'TP-E1Q-T'!H25,0,1)),IF('TP-E1Q-T'!H28='TP-E1Q-T'!H8+'TP-E1Q-T'!H22+'TP-E1Q-T'!H25,0,1),0)</f>
        <v>0</v>
      </c>
      <c r="C155" s="373" t="s">
        <v>1146</v>
      </c>
    </row>
    <row r="156" spans="1:3" ht="15">
      <c r="A156" s="1094"/>
      <c r="B156" s="382">
        <f>IF(ISNUMBER(IF('TP-E1Q-T'!I28='TP-E1Q-T'!I8+'TP-E1Q-T'!I22+'TP-E1Q-T'!I25,0,1)),IF('TP-E1Q-T'!I28='TP-E1Q-T'!I8+'TP-E1Q-T'!I22+'TP-E1Q-T'!I25,0,1),0)</f>
        <v>0</v>
      </c>
      <c r="C156" s="373" t="s">
        <v>1147</v>
      </c>
    </row>
    <row r="157" spans="1:3" ht="15">
      <c r="A157" s="1094"/>
      <c r="B157" s="382">
        <f>IF(ISNUMBER(IF('TP-E1Q-T'!J28='TP-E1Q-T'!J8+'TP-E1Q-T'!J22+'TP-E1Q-T'!J25,0,1)),IF('TP-E1Q-T'!J28='TP-E1Q-T'!J8+'TP-E1Q-T'!J22+'TP-E1Q-T'!J25,0,1),0)</f>
        <v>0</v>
      </c>
      <c r="C157" s="373" t="s">
        <v>1148</v>
      </c>
    </row>
    <row r="158" spans="1:3" ht="15">
      <c r="A158" s="1094"/>
      <c r="B158" s="382">
        <f>IF(ISNUMBER(IF('TP-E1Q-T'!K28='TP-E1Q-T'!K8+'TP-E1Q-T'!K22+'TP-E1Q-T'!K25,0,1)),IF('TP-E1Q-T'!K28='TP-E1Q-T'!K8+'TP-E1Q-T'!K22+'TP-E1Q-T'!K25,0,1),0)</f>
        <v>0</v>
      </c>
      <c r="C158" s="373" t="s">
        <v>1149</v>
      </c>
    </row>
    <row r="159" spans="1:3" ht="15">
      <c r="A159" s="1094"/>
      <c r="B159" s="382">
        <f>IF(ISNUMBER(IF('TP-E1Q-T'!L28='TP-E1Q-T'!L8+'TP-E1Q-T'!L22+'TP-E1Q-T'!L25,0,1)),IF('TP-E1Q-T'!L28='TP-E1Q-T'!L8+'TP-E1Q-T'!L22+'TP-E1Q-T'!L25,0,1),0)</f>
        <v>0</v>
      </c>
      <c r="C159" s="373" t="s">
        <v>1150</v>
      </c>
    </row>
    <row r="160" spans="1:3" ht="15">
      <c r="A160" s="1094"/>
      <c r="B160" s="382">
        <f>IF(ISNUMBER(IF('TP-E1Q-T'!M28='TP-E1Q-T'!M8+'TP-E1Q-T'!M22+'TP-E1Q-T'!M25,0,1)),IF('TP-E1Q-T'!M28='TP-E1Q-T'!M8+'TP-E1Q-T'!M22+'TP-E1Q-T'!M25,0,1),0)</f>
        <v>0</v>
      </c>
      <c r="C160" s="373" t="s">
        <v>1151</v>
      </c>
    </row>
    <row r="161" spans="1:3" ht="15">
      <c r="A161" s="1094"/>
      <c r="B161" s="382">
        <f>IF(ISNUMBER(IF('TP-E1Q-T'!N28='TP-E1Q-T'!N8+'TP-E1Q-T'!N22+'TP-E1Q-T'!N25,0,1)),IF('TP-E1Q-T'!N28='TP-E1Q-T'!N8+'TP-E1Q-T'!N22+'TP-E1Q-T'!N25,0,1),0)</f>
        <v>0</v>
      </c>
      <c r="C161" s="373" t="s">
        <v>1152</v>
      </c>
    </row>
    <row r="162" spans="1:3" ht="15">
      <c r="A162" s="1094"/>
      <c r="B162" s="382">
        <f>IF(ISNUMBER(IF('TP-E1Q-T'!O28='TP-E1Q-T'!O8+'TP-E1Q-T'!O22+'TP-E1Q-T'!O25,0,1)),IF('TP-E1Q-T'!O28='TP-E1Q-T'!O8+'TP-E1Q-T'!O22+'TP-E1Q-T'!O25,0,1),0)</f>
        <v>0</v>
      </c>
      <c r="C162" s="373" t="s">
        <v>1153</v>
      </c>
    </row>
    <row r="163" spans="1:3" ht="15">
      <c r="A163" s="1094"/>
      <c r="B163" s="382">
        <f>IF(ISNUMBER(IF('TP-E1Q-T'!P28='TP-E1Q-T'!P8+'TP-E1Q-T'!P22+'TP-E1Q-T'!P25,0,1)),IF('TP-E1Q-T'!P28='TP-E1Q-T'!P8+'TP-E1Q-T'!P22+'TP-E1Q-T'!P25,0,1),0)</f>
        <v>0</v>
      </c>
      <c r="C163" s="373" t="s">
        <v>1166</v>
      </c>
    </row>
    <row r="164" spans="1:3" ht="15">
      <c r="A164" s="1094"/>
      <c r="B164" s="382">
        <f>IF(ISNUMBER(IF('TP-E1Q-T'!Q28='TP-E1Q-T'!Q8+'TP-E1Q-T'!Q22+'TP-E1Q-T'!Q25,0,1)),IF('TP-E1Q-T'!Q28='TP-E1Q-T'!Q8+'TP-E1Q-T'!Q22+'TP-E1Q-T'!Q25,0,1),0)</f>
        <v>0</v>
      </c>
      <c r="C164" s="373" t="s">
        <v>1167</v>
      </c>
    </row>
    <row r="165" spans="1:3" ht="15">
      <c r="A165" s="1094"/>
      <c r="B165" s="382">
        <f>IF(ISNUMBER(IF('TP-E1Q-T'!R28='TP-E1Q-T'!R8+'TP-E1Q-T'!R22+'TP-E1Q-T'!R25,0,1)),IF('TP-E1Q-T'!R28='TP-E1Q-T'!R8+'TP-E1Q-T'!R22+'TP-E1Q-T'!R25,0,1),0)</f>
        <v>0</v>
      </c>
      <c r="C165" s="373" t="s">
        <v>1168</v>
      </c>
    </row>
    <row r="166" spans="1:3" ht="15">
      <c r="A166" s="1094"/>
      <c r="B166" s="382">
        <f>IF(ISNUMBER(IF('TP-E1Q-T'!S28='TP-E1Q-T'!S8+'TP-E1Q-T'!S22+'TP-E1Q-T'!S25,0,1)),IF('TP-E1Q-T'!S28='TP-E1Q-T'!S8+'TP-E1Q-T'!S22+'TP-E1Q-T'!S25,0,1),0)</f>
        <v>0</v>
      </c>
      <c r="C166" s="373" t="s">
        <v>1169</v>
      </c>
    </row>
    <row r="167" spans="1:3" ht="15">
      <c r="A167" s="1094"/>
      <c r="B167" s="382">
        <f>IF(ISNUMBER(IF('TP-E1Q-T'!T28='TP-E1Q-T'!D28+'TP-E1Q-T'!E28+'TP-E1Q-T'!F28+'TP-E1Q-T'!G28+'TP-E1Q-T'!H28+'TP-E1Q-T'!I28+'TP-E1Q-T'!J28+'TP-E1Q-T'!K28+'TP-E1Q-T'!L28+'TP-E1Q-T'!M28+'TP-E1Q-T'!N28+'TP-E1Q-T'!O28+'TP-E1Q-T'!P28+'TP-E1Q-T'!Q28+'TP-E1Q-T'!R28+'TP-E1Q-T'!S28,0,1)),IF('TP-E1Q-T'!T28='TP-E1Q-T'!D28+'TP-E1Q-T'!E28+'TP-E1Q-T'!F28+'TP-E1Q-T'!G28+'TP-E1Q-T'!H28+'TP-E1Q-T'!I28+'TP-E1Q-T'!J28+'TP-E1Q-T'!K28+'TP-E1Q-T'!L28+'TP-E1Q-T'!M28+'TP-E1Q-T'!N28+'TP-E1Q-T'!O28+'TP-E1Q-T'!P28+'TP-E1Q-T'!Q28+'TP-E1Q-T'!R28+'TP-E1Q-T'!S28,0,1),0)</f>
        <v>0</v>
      </c>
      <c r="C167" s="373" t="s">
        <v>2136</v>
      </c>
    </row>
    <row r="168" spans="1:3" ht="15">
      <c r="A168" s="1094"/>
      <c r="B168" s="382">
        <f>IF(ISNUMBER(IF('TP-E1Q-T'!D29='TP-E1Q-T'!D14+'TP-E1Q-T'!D19,0,1)),IF('TP-E1Q-T'!D29='TP-E1Q-T'!D14+'TP-E1Q-T'!D19,0,1),0)</f>
        <v>0</v>
      </c>
      <c r="C168" s="373" t="s">
        <v>2120</v>
      </c>
    </row>
    <row r="169" spans="1:3" ht="15">
      <c r="A169" s="1094"/>
      <c r="B169" s="382">
        <f>IF(ISNUMBER(IF('TP-E1Q-T'!E29='TP-E1Q-T'!E14+'TP-E1Q-T'!E19,0,1)),IF('TP-E1Q-T'!E29='TP-E1Q-T'!E14+'TP-E1Q-T'!E19,0,1),0)</f>
        <v>0</v>
      </c>
      <c r="C169" s="373" t="s">
        <v>2121</v>
      </c>
    </row>
    <row r="170" spans="1:3" ht="15">
      <c r="A170" s="1094"/>
      <c r="B170" s="382">
        <f>IF(ISNUMBER(IF('TP-E1Q-T'!F29='TP-E1Q-T'!F14+'TP-E1Q-T'!F19,0,1)),IF('TP-E1Q-T'!F29='TP-E1Q-T'!F14+'TP-E1Q-T'!F19,0,1),0)</f>
        <v>0</v>
      </c>
      <c r="C170" s="373" t="s">
        <v>2122</v>
      </c>
    </row>
    <row r="171" spans="1:3" ht="15">
      <c r="A171" s="1094"/>
      <c r="B171" s="382">
        <f>IF(ISNUMBER(IF('TP-E1Q-T'!G29='TP-E1Q-T'!G14+'TP-E1Q-T'!G19,0,1)),IF('TP-E1Q-T'!G29='TP-E1Q-T'!G14+'TP-E1Q-T'!G19,0,1),0)</f>
        <v>0</v>
      </c>
      <c r="C171" s="373" t="s">
        <v>2123</v>
      </c>
    </row>
    <row r="172" spans="1:3" ht="15">
      <c r="A172" s="1094"/>
      <c r="B172" s="382">
        <f>IF(ISNUMBER(IF('TP-E1Q-T'!H29='TP-E1Q-T'!H14+'TP-E1Q-T'!H19,0,1)),IF('TP-E1Q-T'!H29='TP-E1Q-T'!H14+'TP-E1Q-T'!H19,0,1),0)</f>
        <v>0</v>
      </c>
      <c r="C172" s="373" t="s">
        <v>2124</v>
      </c>
    </row>
    <row r="173" spans="1:3" ht="15">
      <c r="A173" s="1094"/>
      <c r="B173" s="382">
        <f>IF(ISNUMBER(IF('TP-E1Q-T'!I29='TP-E1Q-T'!I14+'TP-E1Q-T'!I19,0,1)),IF('TP-E1Q-T'!I29='TP-E1Q-T'!I14+'TP-E1Q-T'!I19,0,1),0)</f>
        <v>0</v>
      </c>
      <c r="C173" s="373" t="s">
        <v>2125</v>
      </c>
    </row>
    <row r="174" spans="1:3" ht="15">
      <c r="A174" s="1094"/>
      <c r="B174" s="382">
        <f>IF(ISNUMBER(IF('TP-E1Q-T'!J29='TP-E1Q-T'!J14+'TP-E1Q-T'!J19,0,1)),IF('TP-E1Q-T'!J29='TP-E1Q-T'!J14+'TP-E1Q-T'!J19,0,1),0)</f>
        <v>0</v>
      </c>
      <c r="C174" s="373" t="s">
        <v>2126</v>
      </c>
    </row>
    <row r="175" spans="1:3" ht="15">
      <c r="A175" s="1094"/>
      <c r="B175" s="382">
        <f>IF(ISNUMBER(IF('TP-E1Q-T'!K29='TP-E1Q-T'!K14+'TP-E1Q-T'!K19,0,1)),IF('TP-E1Q-T'!K29='TP-E1Q-T'!K14+'TP-E1Q-T'!K19,0,1),0)</f>
        <v>0</v>
      </c>
      <c r="C175" s="373" t="s">
        <v>2127</v>
      </c>
    </row>
    <row r="176" spans="1:3" ht="15">
      <c r="A176" s="1094"/>
      <c r="B176" s="382">
        <f>IF(ISNUMBER(IF('TP-E1Q-T'!L29='TP-E1Q-T'!L14+'TP-E1Q-T'!L19,0,1)),IF('TP-E1Q-T'!L29='TP-E1Q-T'!L14+'TP-E1Q-T'!L19,0,1),0)</f>
        <v>0</v>
      </c>
      <c r="C176" s="373" t="s">
        <v>2128</v>
      </c>
    </row>
    <row r="177" spans="1:3" ht="15">
      <c r="A177" s="1094"/>
      <c r="B177" s="382">
        <f>IF(ISNUMBER(IF('TP-E1Q-T'!M29='TP-E1Q-T'!M14+'TP-E1Q-T'!M19,0,1)),IF('TP-E1Q-T'!M29='TP-E1Q-T'!M14+'TP-E1Q-T'!M19,0,1),0)</f>
        <v>0</v>
      </c>
      <c r="C177" s="373" t="s">
        <v>2129</v>
      </c>
    </row>
    <row r="178" spans="1:3" ht="15">
      <c r="A178" s="1094"/>
      <c r="B178" s="382">
        <f>IF(ISNUMBER(IF('TP-E1Q-T'!N29='TP-E1Q-T'!N14+'TP-E1Q-T'!N19,0,1)),IF('TP-E1Q-T'!N29='TP-E1Q-T'!N14+'TP-E1Q-T'!N19,0,1),0)</f>
        <v>0</v>
      </c>
      <c r="C178" s="373" t="s">
        <v>2130</v>
      </c>
    </row>
    <row r="179" spans="1:3" ht="15">
      <c r="A179" s="1094"/>
      <c r="B179" s="382">
        <f>IF(ISNUMBER(IF('TP-E1Q-T'!O29='TP-E1Q-T'!O14+'TP-E1Q-T'!O19,0,1)),IF('TP-E1Q-T'!O29='TP-E1Q-T'!O14+'TP-E1Q-T'!O19,0,1),0)</f>
        <v>0</v>
      </c>
      <c r="C179" s="373" t="s">
        <v>2131</v>
      </c>
    </row>
    <row r="180" spans="1:3" ht="15">
      <c r="A180" s="1094"/>
      <c r="B180" s="382">
        <f>IF(ISNUMBER(IF('TP-E1Q-T'!P29='TP-E1Q-T'!P14+'TP-E1Q-T'!P19,0,1)),IF('TP-E1Q-T'!P29='TP-E1Q-T'!P14+'TP-E1Q-T'!P19,0,1),0)</f>
        <v>0</v>
      </c>
      <c r="C180" s="373" t="s">
        <v>2132</v>
      </c>
    </row>
    <row r="181" spans="1:3" ht="15">
      <c r="A181" s="1094"/>
      <c r="B181" s="382">
        <f>IF(ISNUMBER(IF('TP-E1Q-T'!Q29='TP-E1Q-T'!Q14+'TP-E1Q-T'!Q19,0,1)),IF('TP-E1Q-T'!Q29='TP-E1Q-T'!Q14+'TP-E1Q-T'!Q19,0,1),0)</f>
        <v>0</v>
      </c>
      <c r="C181" s="373" t="s">
        <v>2133</v>
      </c>
    </row>
    <row r="182" spans="1:3" ht="15">
      <c r="A182" s="1094"/>
      <c r="B182" s="382">
        <f>IF(ISNUMBER(IF('TP-E1Q-T'!R29='TP-E1Q-T'!R14+'TP-E1Q-T'!R19,0,1)),IF('TP-E1Q-T'!R29='TP-E1Q-T'!R14+'TP-E1Q-T'!R19,0,1),0)</f>
        <v>0</v>
      </c>
      <c r="C182" s="373" t="s">
        <v>2134</v>
      </c>
    </row>
    <row r="183" spans="1:3" ht="15">
      <c r="A183" s="1094"/>
      <c r="B183" s="382">
        <f>IF(ISNUMBER(IF('TP-E1Q-T'!S29='TP-E1Q-T'!S14+'TP-E1Q-T'!S19,0,1)),IF('TP-E1Q-T'!S29='TP-E1Q-T'!S14+'TP-E1Q-T'!S19,0,1),0)</f>
        <v>0</v>
      </c>
      <c r="C183" s="373" t="s">
        <v>2135</v>
      </c>
    </row>
    <row r="184" spans="1:3" ht="15">
      <c r="A184" s="1094"/>
      <c r="B184" s="382">
        <f>IF(ISNUMBER(IF('TP-E1Q-T'!T29='TP-E1Q-T'!D29+'TP-E1Q-T'!E29+'TP-E1Q-T'!F29+'TP-E1Q-T'!G29+'TP-E1Q-T'!H29+'TP-E1Q-T'!I29+'TP-E1Q-T'!J29+'TP-E1Q-T'!K29+'TP-E1Q-T'!L29+'TP-E1Q-T'!M29+'TP-E1Q-T'!N29+'TP-E1Q-T'!O29+'TP-E1Q-T'!P29+'TP-E1Q-T'!Q29+'TP-E1Q-T'!R29+'TP-E1Q-T'!S29,0,1)),IF('TP-E1Q-T'!T29='TP-E1Q-T'!D29+'TP-E1Q-T'!E29+'TP-E1Q-T'!F29+'TP-E1Q-T'!G29+'TP-E1Q-T'!H29+'TP-E1Q-T'!I29+'TP-E1Q-T'!J29+'TP-E1Q-T'!K29+'TP-E1Q-T'!L29+'TP-E1Q-T'!M29+'TP-E1Q-T'!N29+'TP-E1Q-T'!O29+'TP-E1Q-T'!P29+'TP-E1Q-T'!Q29+'TP-E1Q-T'!R29+'TP-E1Q-T'!S29,0,1),0)</f>
        <v>0</v>
      </c>
      <c r="C184" s="373" t="s">
        <v>2137</v>
      </c>
    </row>
    <row r="185" spans="1:3" ht="15">
      <c r="A185" s="1094"/>
      <c r="B185" s="382">
        <f>IF(ISNUMBER(IF('TP-E1Q-T'!D30='TP-E1Q-T'!D8+'TP-E1Q-T'!D23+'TP-E1Q-T'!D25,0,1)),IF('TP-E1Q-T'!D30='TP-E1Q-T'!D8+'TP-E1Q-T'!D23+'TP-E1Q-T'!D25,0,1),0)</f>
        <v>0</v>
      </c>
      <c r="C185" s="373" t="s">
        <v>1154</v>
      </c>
    </row>
    <row r="186" spans="1:3" ht="15">
      <c r="A186" s="1094"/>
      <c r="B186" s="382">
        <f>IF(ISNUMBER(IF('TP-E1Q-T'!E30='TP-E1Q-T'!E8+'TP-E1Q-T'!E23+'TP-E1Q-T'!E25,0,1)),IF('TP-E1Q-T'!E30='TP-E1Q-T'!E8+'TP-E1Q-T'!E23+'TP-E1Q-T'!E25,0,1),0)</f>
        <v>0</v>
      </c>
      <c r="C186" s="373" t="s">
        <v>1155</v>
      </c>
    </row>
    <row r="187" spans="1:3" ht="15">
      <c r="A187" s="1094"/>
      <c r="B187" s="382">
        <f>IF(ISNUMBER(IF('TP-E1Q-T'!F30='TP-E1Q-T'!F8+'TP-E1Q-T'!F23+'TP-E1Q-T'!F25,0,1)),IF('TP-E1Q-T'!F30='TP-E1Q-T'!F8+'TP-E1Q-T'!F23+'TP-E1Q-T'!F25,0,1),0)</f>
        <v>0</v>
      </c>
      <c r="C187" s="373" t="s">
        <v>1156</v>
      </c>
    </row>
    <row r="188" spans="1:3" ht="15">
      <c r="A188" s="1094"/>
      <c r="B188" s="382">
        <f>IF(ISNUMBER(IF('TP-E1Q-T'!G30='TP-E1Q-T'!G8+'TP-E1Q-T'!G23+'TP-E1Q-T'!G25,0,1)),IF('TP-E1Q-T'!G30='TP-E1Q-T'!G8+'TP-E1Q-T'!G23+'TP-E1Q-T'!G25,0,1),0)</f>
        <v>0</v>
      </c>
      <c r="C188" s="373" t="s">
        <v>1157</v>
      </c>
    </row>
    <row r="189" spans="1:3" ht="15">
      <c r="A189" s="1094"/>
      <c r="B189" s="382">
        <f>IF(ISNUMBER(IF('TP-E1Q-T'!H30='TP-E1Q-T'!H8+'TP-E1Q-T'!H23+'TP-E1Q-T'!H25,0,1)),IF('TP-E1Q-T'!H30='TP-E1Q-T'!H8+'TP-E1Q-T'!H23+'TP-E1Q-T'!H25,0,1),0)</f>
        <v>0</v>
      </c>
      <c r="C189" s="373" t="s">
        <v>1158</v>
      </c>
    </row>
    <row r="190" spans="1:3" ht="15">
      <c r="A190" s="1094"/>
      <c r="B190" s="382">
        <f>IF(ISNUMBER(IF('TP-E1Q-T'!I30='TP-E1Q-T'!I8+'TP-E1Q-T'!I23+'TP-E1Q-T'!I25,0,1)),IF('TP-E1Q-T'!I30='TP-E1Q-T'!I8+'TP-E1Q-T'!I23+'TP-E1Q-T'!I25,0,1),0)</f>
        <v>0</v>
      </c>
      <c r="C190" s="373" t="s">
        <v>1159</v>
      </c>
    </row>
    <row r="191" spans="1:3" ht="15">
      <c r="A191" s="1094"/>
      <c r="B191" s="382">
        <f>IF(ISNUMBER(IF('TP-E1Q-T'!J30='TP-E1Q-T'!J8+'TP-E1Q-T'!J23+'TP-E1Q-T'!J25,0,1)),IF('TP-E1Q-T'!J30='TP-E1Q-T'!J8+'TP-E1Q-T'!J23+'TP-E1Q-T'!J25,0,1),0)</f>
        <v>0</v>
      </c>
      <c r="C191" s="373" t="s">
        <v>1160</v>
      </c>
    </row>
    <row r="192" spans="1:3" ht="15">
      <c r="A192" s="1094"/>
      <c r="B192" s="382">
        <f>IF(ISNUMBER(IF('TP-E1Q-T'!K30='TP-E1Q-T'!K8+'TP-E1Q-T'!K23+'TP-E1Q-T'!K25,0,1)),IF('TP-E1Q-T'!K30='TP-E1Q-T'!K8+'TP-E1Q-T'!K23+'TP-E1Q-T'!K25,0,1),0)</f>
        <v>0</v>
      </c>
      <c r="C192" s="373" t="s">
        <v>1161</v>
      </c>
    </row>
    <row r="193" spans="1:3" ht="15">
      <c r="A193" s="1094"/>
      <c r="B193" s="382">
        <f>IF(ISNUMBER(IF('TP-E1Q-T'!L30='TP-E1Q-T'!L8+'TP-E1Q-T'!L23+'TP-E1Q-T'!L25,0,1)),IF('TP-E1Q-T'!L30='TP-E1Q-T'!L8+'TP-E1Q-T'!L23+'TP-E1Q-T'!L25,0,1),0)</f>
        <v>0</v>
      </c>
      <c r="C193" s="373" t="s">
        <v>1162</v>
      </c>
    </row>
    <row r="194" spans="1:3" ht="15">
      <c r="A194" s="1094"/>
      <c r="B194" s="382">
        <f>IF(ISNUMBER(IF('TP-E1Q-T'!M30='TP-E1Q-T'!M8+'TP-E1Q-T'!M23+'TP-E1Q-T'!M25,0,1)),IF('TP-E1Q-T'!M30='TP-E1Q-T'!M8+'TP-E1Q-T'!M23+'TP-E1Q-T'!M25,0,1),0)</f>
        <v>0</v>
      </c>
      <c r="C194" s="373" t="s">
        <v>1163</v>
      </c>
    </row>
    <row r="195" spans="1:3" ht="15">
      <c r="A195" s="1094"/>
      <c r="B195" s="382">
        <f>IF(ISNUMBER(IF('TP-E1Q-T'!N30='TP-E1Q-T'!N8+'TP-E1Q-T'!N23+'TP-E1Q-T'!N25,0,1)),IF('TP-E1Q-T'!N30='TP-E1Q-T'!N8+'TP-E1Q-T'!N23+'TP-E1Q-T'!N25,0,1),0)</f>
        <v>0</v>
      </c>
      <c r="C195" s="373" t="s">
        <v>1164</v>
      </c>
    </row>
    <row r="196" spans="1:3" ht="15">
      <c r="A196" s="1094"/>
      <c r="B196" s="382">
        <f>IF(ISNUMBER(IF('TP-E1Q-T'!O30='TP-E1Q-T'!O8+'TP-E1Q-T'!O23+'TP-E1Q-T'!O25,0,1)),IF('TP-E1Q-T'!O30='TP-E1Q-T'!O8+'TP-E1Q-T'!O23+'TP-E1Q-T'!O25,0,1),0)</f>
        <v>0</v>
      </c>
      <c r="C196" s="373" t="s">
        <v>1165</v>
      </c>
    </row>
    <row r="197" spans="1:3" ht="15">
      <c r="A197" s="1094"/>
      <c r="B197" s="382">
        <f>IF(ISNUMBER(IF('TP-E1Q-T'!P30='TP-E1Q-T'!P8+'TP-E1Q-T'!P23+'TP-E1Q-T'!P25,0,1)),IF('TP-E1Q-T'!P30='TP-E1Q-T'!P8+'TP-E1Q-T'!P23+'TP-E1Q-T'!P25,0,1),0)</f>
        <v>0</v>
      </c>
      <c r="C197" s="373" t="s">
        <v>1170</v>
      </c>
    </row>
    <row r="198" spans="1:3" ht="15">
      <c r="A198" s="1094"/>
      <c r="B198" s="382">
        <f>IF(ISNUMBER(IF('TP-E1Q-T'!Q30='TP-E1Q-T'!Q8+'TP-E1Q-T'!Q23+'TP-E1Q-T'!Q25,0,1)),IF('TP-E1Q-T'!Q30='TP-E1Q-T'!Q8+'TP-E1Q-T'!Q23+'TP-E1Q-T'!Q25,0,1),0)</f>
        <v>0</v>
      </c>
      <c r="C198" s="373" t="s">
        <v>1171</v>
      </c>
    </row>
    <row r="199" spans="1:3" ht="15">
      <c r="A199" s="1094"/>
      <c r="B199" s="382">
        <f>IF(ISNUMBER(IF('TP-E1Q-T'!R30='TP-E1Q-T'!R8+'TP-E1Q-T'!R23+'TP-E1Q-T'!R25,0,1)),IF('TP-E1Q-T'!R30='TP-E1Q-T'!R8+'TP-E1Q-T'!R23+'TP-E1Q-T'!R25,0,1),0)</f>
        <v>0</v>
      </c>
      <c r="C199" s="373" t="s">
        <v>1172</v>
      </c>
    </row>
    <row r="200" spans="1:3" ht="15">
      <c r="A200" s="1094"/>
      <c r="B200" s="382">
        <f>IF(ISNUMBER(IF('TP-E1Q-T'!S30='TP-E1Q-T'!S8+'TP-E1Q-T'!S23+'TP-E1Q-T'!S25,0,1)),IF('TP-E1Q-T'!S30='TP-E1Q-T'!S8+'TP-E1Q-T'!S23+'TP-E1Q-T'!S25,0,1),0)</f>
        <v>0</v>
      </c>
      <c r="C200" s="373" t="s">
        <v>1173</v>
      </c>
    </row>
    <row r="201" spans="1:3" ht="15.75" thickBot="1">
      <c r="A201" s="1095"/>
      <c r="B201" s="382">
        <f>IF(ISNUMBER(IF('TP-E1Q-T'!T30='TP-E1Q-T'!D30+'TP-E1Q-T'!E30+'TP-E1Q-T'!F30+'TP-E1Q-T'!G30+'TP-E1Q-T'!H30+'TP-E1Q-T'!I30+'TP-E1Q-T'!J30+'TP-E1Q-T'!K30+'TP-E1Q-T'!L30+'TP-E1Q-T'!M30+'TP-E1Q-T'!N30+'TP-E1Q-T'!O30+'TP-E1Q-T'!P30+'TP-E1Q-T'!Q30+'TP-E1Q-T'!R30+'TP-E1Q-T'!S30,0,1)),IF('TP-E1Q-T'!T30='TP-E1Q-T'!D30+'TP-E1Q-T'!E30+'TP-E1Q-T'!F30+'TP-E1Q-T'!G30+'TP-E1Q-T'!H30+'TP-E1Q-T'!I30+'TP-E1Q-T'!J30+'TP-E1Q-T'!K30+'TP-E1Q-T'!L30+'TP-E1Q-T'!M30+'TP-E1Q-T'!N30+'TP-E1Q-T'!O30+'TP-E1Q-T'!P30+'TP-E1Q-T'!Q30+'TP-E1Q-T'!R30+'TP-E1Q-T'!S30,0,1),0)</f>
        <v>0</v>
      </c>
      <c r="C201" s="373" t="s">
        <v>1226</v>
      </c>
    </row>
    <row r="205" spans="1:3" ht="15.75" thickBot="1">
      <c r="A205" s="378">
        <f>IF(B205=0,0,1)</f>
        <v>0</v>
      </c>
      <c r="B205" s="380">
        <f>SUM(B206:B211)</f>
        <v>0</v>
      </c>
      <c r="C205" s="381" t="str">
        <f>IF(B205=0,"Aucune erreur dans l'onglet SCR-B2A-T",B205&amp;" erreur(s) dans l'état SCR-B2A-T")</f>
        <v>Aucune erreur dans l'onglet SCR-B2A-T</v>
      </c>
    </row>
    <row r="206" spans="1:3" ht="15">
      <c r="A206" s="1093" t="s">
        <v>2064</v>
      </c>
      <c r="B206" s="382">
        <f>IF(ISNUMBER(IF('SCR-B2A-T'!D22='SCR-B2A-T'!D13+'SCR-B2A-T'!D14+'SCR-B2A-T'!D15+'SCR-B2A-T'!D16+'SCR-B2A-T'!D17+'SCR-B2A-T'!D18+'SCR-B2A-T'!D20,0,1)),IF('SCR-B2A-T'!D22='SCR-B2A-T'!D13+'SCR-B2A-T'!D14+'SCR-B2A-T'!D15+'SCR-B2A-T'!D16+'SCR-B2A-T'!D17+'SCR-B2A-T'!D18+'SCR-B2A-T'!D20,0,1),0)</f>
        <v>0</v>
      </c>
      <c r="C206" s="373" t="s">
        <v>2139</v>
      </c>
    </row>
    <row r="207" spans="1:3" ht="15">
      <c r="A207" s="1094"/>
      <c r="B207" s="382">
        <f>IF(ISNUMBER(IF('SCR-B2A-T'!E22='SCR-B2A-T'!E13+'SCR-B2A-T'!E14+'SCR-B2A-T'!E15+'SCR-B2A-T'!E16+'SCR-B2A-T'!E17+'SCR-B2A-T'!E18+'SCR-B2A-T'!E20,0,1)),IF('SCR-B2A-T'!E22='SCR-B2A-T'!E13+'SCR-B2A-T'!E14+'SCR-B2A-T'!E15+'SCR-B2A-T'!E16+'SCR-B2A-T'!E17+'SCR-B2A-T'!E18+'SCR-B2A-T'!E20,0,1),0)</f>
        <v>0</v>
      </c>
      <c r="C207" s="373" t="s">
        <v>2138</v>
      </c>
    </row>
    <row r="208" spans="1:3" ht="15">
      <c r="A208" s="1094"/>
      <c r="B208" s="382">
        <f>IF(ISNUMBER(IF('SCR-B2A-T'!D27=MAX(MIN('SCR-B2A-T'!E22-'SCR-B2A-T'!D22,'SCR-B2A-T'!D66),0),0,1)),IF('SCR-B2A-T'!D27=MAX(MIN('SCR-B2A-T'!E22-'SCR-B2A-T'!D22,'SCR-B2A-T'!D66),0),0,1),0)</f>
        <v>0</v>
      </c>
      <c r="C208" s="373" t="s">
        <v>2140</v>
      </c>
    </row>
    <row r="209" spans="1:3" ht="15">
      <c r="A209" s="1094"/>
      <c r="B209" s="382">
        <f>IF(ISNUMBER(IF('SCR-B2A-T'!D30='SCR-B2A-T'!D22-'SCR-B2A-T'!D27-'SCR-B2A-T'!D28+'SCR-B2A-T'!D24,0,1)),IF('SCR-B2A-T'!D30='SCR-B2A-T'!D22-'SCR-B2A-T'!D27-'SCR-B2A-T'!D28+'SCR-B2A-T'!D24,0,1),0)</f>
        <v>0</v>
      </c>
      <c r="C209" s="373" t="s">
        <v>1013</v>
      </c>
    </row>
    <row r="210" spans="1:3" ht="15">
      <c r="A210" s="1094"/>
      <c r="B210" s="382">
        <f>IF(ISNUMBER(IF('SCR-B2A-T'!D44='SCR-B2A-T'!D45+'SCR-B2A-T'!D46+'SCR-B2A-T'!D47,0,1)),IF('SCR-B2A-T'!D44='SCR-B2A-T'!D45+'SCR-B2A-T'!D46+'SCR-B2A-T'!D47,0,1),0)</f>
        <v>0</v>
      </c>
      <c r="C210" s="373" t="s">
        <v>1133</v>
      </c>
    </row>
    <row r="211" spans="1:3" ht="15.75" thickBot="1">
      <c r="A211" s="1095"/>
      <c r="B211" s="388">
        <f>IF(ISNUMBER(IF('SCR-B2A-T'!D52='SCR-B2A-T'!D35+'SCR-B2A-T'!D41,0,1)),IF('SCR-B2A-T'!D52='SCR-B2A-T'!D35+'SCR-B2A-T'!D41,0,1),0)</f>
        <v>0</v>
      </c>
      <c r="C211" s="387" t="s">
        <v>4543</v>
      </c>
    </row>
    <row r="212" spans="2:3" ht="15">
      <c r="B212" s="386"/>
      <c r="C212" s="385"/>
    </row>
    <row r="215" spans="1:3" ht="15.75" thickBot="1">
      <c r="A215" s="378">
        <f>IF(B215=0,0,1)</f>
        <v>0</v>
      </c>
      <c r="B215" s="380">
        <f>SUM(B216:B260)</f>
        <v>0</v>
      </c>
      <c r="C215" s="381" t="str">
        <f>IF(B215=0,"Aucune erreur dans l'onglet SCR-B3A-T",B215&amp;" erreur(s) dans l'état SCR-B3A-T")</f>
        <v>Aucune erreur dans l'onglet SCR-B3A-T</v>
      </c>
    </row>
    <row r="216" spans="1:3" ht="15">
      <c r="A216" s="1093" t="s">
        <v>32</v>
      </c>
      <c r="B216" s="382">
        <f>IF(ISNUMBER(IF('SCR-B3A-T'!H16=('SCR-B3A-T'!D16-'SCR-B3A-T'!F16)-('SCR-B3A-T'!E16-'SCR-B3A-T'!G16),0,1)),IF('SCR-B3A-T'!H16=('SCR-B3A-T'!D16-'SCR-B3A-T'!F16)-('SCR-B3A-T'!E16-'SCR-B3A-T'!G16),0,1),0)</f>
        <v>0</v>
      </c>
      <c r="C216" s="373" t="s">
        <v>1049</v>
      </c>
    </row>
    <row r="217" spans="1:3" ht="15">
      <c r="A217" s="1094"/>
      <c r="B217" s="382">
        <f>IF(ISNUMBER(IF('SCR-B3A-T'!J16=('SCR-B3A-T'!D16-'SCR-B3A-T'!F16)-('SCR-B3A-T'!E16-'SCR-B3A-T'!I16),0,1)),IF('SCR-B3A-T'!J16=('SCR-B3A-T'!D16-'SCR-B3A-T'!F16)-('SCR-B3A-T'!E16-'SCR-B3A-T'!I16),0,1),0)*(1-B218)</f>
        <v>0</v>
      </c>
      <c r="C217" s="373" t="s">
        <v>3156</v>
      </c>
    </row>
    <row r="218" spans="1:3" ht="15">
      <c r="A218" s="1094"/>
      <c r="B218" s="382">
        <f>IF(ISNUMBER(IF('SCR-B3A-T'!J16&gt;=0,0,1)),IF('SCR-B3A-T'!J16&gt;=0,0,1),0)</f>
        <v>0</v>
      </c>
      <c r="C218" s="373" t="s">
        <v>3155</v>
      </c>
    </row>
    <row r="219" spans="1:3" ht="15">
      <c r="A219" s="1094"/>
      <c r="B219" s="382">
        <f>IF(ISNUMBER(IF('SCR-B3A-T'!H17=('SCR-B3A-T'!D17-'SCR-B3A-T'!F17)-('SCR-B3A-T'!E17-'SCR-B3A-T'!G17),0,1)),IF('SCR-B3A-T'!H17=('SCR-B3A-T'!D17-'SCR-B3A-T'!F17)-('SCR-B3A-T'!E17-'SCR-B3A-T'!G17),0,1),0)*(1-B220)</f>
        <v>0</v>
      </c>
      <c r="C219" s="373" t="s">
        <v>3157</v>
      </c>
    </row>
    <row r="220" spans="1:3" ht="15">
      <c r="A220" s="1094"/>
      <c r="B220" s="382">
        <f>IF(ISNUMBER(IF('SCR-B3A-T'!H17&gt;=0,0,1)),IF('SCR-B3A-T'!H17&gt;=0,0,1),0)</f>
        <v>0</v>
      </c>
      <c r="C220" s="373" t="s">
        <v>3158</v>
      </c>
    </row>
    <row r="221" spans="1:3" ht="15">
      <c r="A221" s="1094"/>
      <c r="B221" s="382">
        <f>IF(ISNUMBER(IF('SCR-B3A-T'!J17=('SCR-B3A-T'!D17-'SCR-B3A-T'!F17)-('SCR-B3A-T'!E17-'SCR-B3A-T'!I17),0,1)),IF('SCR-B3A-T'!J17=('SCR-B3A-T'!D17-'SCR-B3A-T'!F17)-('SCR-B3A-T'!E17-'SCR-B3A-T'!I17),0,1),0)*(1-B222)</f>
        <v>0</v>
      </c>
      <c r="C221" s="373" t="s">
        <v>1050</v>
      </c>
    </row>
    <row r="222" spans="1:3" ht="15">
      <c r="A222" s="1094"/>
      <c r="B222" s="382">
        <f>IF(ISNUMBER(IF('SCR-B3A-T'!H19&gt;=0,0,1)),IF('SCR-B3A-T'!H19&gt;=0,0,1),0)</f>
        <v>0</v>
      </c>
      <c r="C222" s="373" t="s">
        <v>3153</v>
      </c>
    </row>
    <row r="223" spans="1:3" ht="15">
      <c r="A223" s="1094"/>
      <c r="B223" s="382">
        <f>IF(ISNUMBER(IF('SCR-B3A-T'!J19&gt;=0,0,1)),IF('SCR-B3A-T'!J19&gt;=0,0,1),0)</f>
        <v>0</v>
      </c>
      <c r="C223" s="373" t="s">
        <v>3154</v>
      </c>
    </row>
    <row r="224" spans="1:3" ht="15">
      <c r="A224" s="1094"/>
      <c r="B224" s="382">
        <f>IF(ISNUMBER(IF('SCR-B3A-T'!D20='SCR-B3A-T'!D21+'SCR-B3A-T'!D22+'SCR-B3A-T'!D23,0,1)),IF('SCR-B3A-T'!D20='SCR-B3A-T'!D21+'SCR-B3A-T'!D22+'SCR-B3A-T'!D23,0,1),0)</f>
        <v>0</v>
      </c>
      <c r="C224" s="373" t="s">
        <v>1051</v>
      </c>
    </row>
    <row r="225" spans="1:3" ht="15">
      <c r="A225" s="1094"/>
      <c r="B225" s="382">
        <f>IF(ISNUMBER(IF('SCR-B3A-T'!F20='SCR-B3A-T'!F21+'SCR-B3A-T'!F22+'SCR-B3A-T'!F23,0,1)),IF('SCR-B3A-T'!F20='SCR-B3A-T'!F21+'SCR-B3A-T'!F22+'SCR-B3A-T'!F23,0,1),0)</f>
        <v>0</v>
      </c>
      <c r="C225" s="373" t="s">
        <v>1052</v>
      </c>
    </row>
    <row r="226" spans="1:3" ht="15">
      <c r="A226" s="1094"/>
      <c r="B226" s="382">
        <f>IF(ISNUMBER(IF('SCR-B3A-T'!H20=('SCR-B3A-T'!D20-'SCR-B3A-T'!F20)-('SCR-B3A-T'!E20-'SCR-B3A-T'!G20),0,1)),IF('SCR-B3A-T'!H20=('SCR-B3A-T'!D20-'SCR-B3A-T'!F20)-('SCR-B3A-T'!E20-'SCR-B3A-T'!G20),0,1),0)*(1-B227)</f>
        <v>0</v>
      </c>
      <c r="C226" s="373" t="s">
        <v>3159</v>
      </c>
    </row>
    <row r="227" spans="1:3" ht="15">
      <c r="A227" s="1094"/>
      <c r="B227" s="382">
        <f>IF(ISNUMBER(IF('SCR-B3A-T'!H20&gt;0,0,1)),IF('SCR-B3A-T'!H20&gt;0,0,1),0)</f>
        <v>0</v>
      </c>
      <c r="C227" s="373" t="s">
        <v>3160</v>
      </c>
    </row>
    <row r="228" spans="1:3" ht="15">
      <c r="A228" s="1094"/>
      <c r="B228" s="382">
        <f>IF(ISNUMBER(IF('SCR-B3A-T'!J20=('SCR-B3A-T'!D20-'SCR-B3A-T'!F20)-('SCR-B3A-T'!E20-'SCR-B3A-T'!I20),0,1)),IF('SCR-B3A-T'!J20=('SCR-B3A-T'!D20-'SCR-B3A-T'!F20)-('SCR-B3A-T'!E20-'SCR-B3A-T'!I20),0,1),0)*(1-B229)</f>
        <v>0</v>
      </c>
      <c r="C228" s="373" t="s">
        <v>1054</v>
      </c>
    </row>
    <row r="229" spans="1:3" ht="15">
      <c r="A229" s="1094"/>
      <c r="B229" s="382">
        <f>IF(ISNUMBER(IF('SCR-B3A-T'!J20&gt;0,0,1)),IF('SCR-B3A-T'!J20&gt;0,0,1),0)</f>
        <v>0</v>
      </c>
      <c r="C229" s="373" t="s">
        <v>3161</v>
      </c>
    </row>
    <row r="230" spans="1:3" ht="15">
      <c r="A230" s="1094"/>
      <c r="B230" s="382">
        <f>IF(ISNUMBER(IF('SCR-B3A-T'!D24='SCR-B3A-T'!D25+'SCR-B3A-T'!D26+'SCR-B3A-T'!D27,0,1)),IF('SCR-B3A-T'!D24='SCR-B3A-T'!D25+'SCR-B3A-T'!D26+'SCR-B3A-T'!D27,0,1),0)</f>
        <v>0</v>
      </c>
      <c r="C230" s="373" t="s">
        <v>1055</v>
      </c>
    </row>
    <row r="231" spans="1:3" ht="15">
      <c r="A231" s="1094"/>
      <c r="B231" s="382">
        <f>IF(ISNUMBER(IF('SCR-B3A-T'!F24='SCR-B3A-T'!F25+'SCR-B3A-T'!F26+'SCR-B3A-T'!F27,0,1)),IF('SCR-B3A-T'!F24='SCR-B3A-T'!F25+'SCR-B3A-T'!F26+'SCR-B3A-T'!F27,0,1),0)</f>
        <v>0</v>
      </c>
      <c r="C231" s="373" t="s">
        <v>1056</v>
      </c>
    </row>
    <row r="232" spans="1:3" ht="15">
      <c r="A232" s="1094"/>
      <c r="B232" s="382">
        <f>IF(ISNUMBER(IF('SCR-B3A-T'!H24=('SCR-B3A-T'!D24-'SCR-B3A-T'!F24)-('SCR-B3A-T'!E24-'SCR-B3A-T'!G24),0,1)),IF('SCR-B3A-T'!H24=('SCR-B3A-T'!D24-'SCR-B3A-T'!F24)-('SCR-B3A-T'!E24-'SCR-B3A-T'!G24),0,1),0)*(1-B233)</f>
        <v>0</v>
      </c>
      <c r="C232" s="373" t="s">
        <v>3162</v>
      </c>
    </row>
    <row r="233" spans="1:3" ht="15">
      <c r="A233" s="1094"/>
      <c r="B233" s="382">
        <f>IF(ISNUMBER(IF('SCR-B3A-T'!H24&gt;0,0,1)),IF('SCR-B3A-T'!H24&gt;0,0,1),0)</f>
        <v>0</v>
      </c>
      <c r="C233" s="373" t="s">
        <v>3163</v>
      </c>
    </row>
    <row r="234" spans="1:3" ht="15">
      <c r="A234" s="1094"/>
      <c r="B234" s="382">
        <f>IF(ISNUMBER(IF('SCR-B3A-T'!J24=('SCR-B3A-T'!D24-'SCR-B3A-T'!F24)-('SCR-B3A-T'!E24-'SCR-B3A-T'!G24),0,1)),IF('SCR-B3A-T'!J24=('SCR-B3A-T'!D24-'SCR-B3A-T'!F24)-('SCR-B3A-T'!E24-'SCR-B3A-T'!G24),0,1),0)*(1-B235)</f>
        <v>0</v>
      </c>
      <c r="C234" s="373" t="s">
        <v>3189</v>
      </c>
    </row>
    <row r="235" spans="1:3" ht="15">
      <c r="A235" s="1094"/>
      <c r="B235" s="382">
        <f>IF(ISNUMBER(IF('SCR-B3A-T'!J24&gt;0,0,1)),IF('SCR-B3A-T'!J24&gt;0,0,1),0)</f>
        <v>0</v>
      </c>
      <c r="C235" s="373" t="s">
        <v>3164</v>
      </c>
    </row>
    <row r="236" spans="1:3" ht="15">
      <c r="A236" s="1094"/>
      <c r="B236" s="382">
        <f>IF(ISNUMBER(IF('SCR-B3A-T'!H29=('SCR-B3A-T'!D29-'SCR-B3A-T'!F29)-('SCR-B3A-T'!E29-'SCR-B3A-T'!G29),0,1)),IF('SCR-B3A-T'!H29=('SCR-B3A-T'!D29-'SCR-B3A-T'!F29)-('SCR-B3A-T'!E29-'SCR-B3A-T'!G29),0,1),0)*(1-B237)</f>
        <v>0</v>
      </c>
      <c r="C236" s="373" t="s">
        <v>3165</v>
      </c>
    </row>
    <row r="237" spans="1:3" ht="15">
      <c r="A237" s="1094"/>
      <c r="B237" s="382">
        <f>IF(ISNUMBER(IF('SCR-B3A-T'!H29&gt;0,0,1)),IF('SCR-B3A-T'!H29&gt;0,0,1),0)</f>
        <v>0</v>
      </c>
      <c r="C237" s="373" t="s">
        <v>3166</v>
      </c>
    </row>
    <row r="238" spans="1:3" ht="15">
      <c r="A238" s="1094"/>
      <c r="B238" s="382">
        <f>IF(ISNUMBER(IF('SCR-B3A-T'!J29=('SCR-B3A-T'!D29-'SCR-B3A-T'!F29)-('SCR-B3A-T'!E29-'SCR-B3A-T'!I29),0,1)),IF('SCR-B3A-T'!J29=('SCR-B3A-T'!D29-'SCR-B3A-T'!F29)-('SCR-B3A-T'!E29-'SCR-B3A-T'!I29),0,1),0)*(1-B239)</f>
        <v>0</v>
      </c>
      <c r="C238" s="373" t="s">
        <v>3167</v>
      </c>
    </row>
    <row r="239" spans="1:3" ht="15">
      <c r="A239" s="1094"/>
      <c r="B239" s="382">
        <f>IF(ISNUMBER(IF('SCR-B3A-T'!J29&gt;0,0,1)),IF('SCR-B3A-T'!J29&gt;0,0,1),0)</f>
        <v>0</v>
      </c>
      <c r="C239" s="373" t="s">
        <v>3168</v>
      </c>
    </row>
    <row r="240" spans="1:3" ht="15">
      <c r="A240" s="1094"/>
      <c r="B240" s="382">
        <f>IF(ISNUMBER(IF('SCR-B3A-T'!H31='SCR-B3A-T'!H32+'SCR-B3A-T'!H34+'SCR-B3A-T'!H37,0,1)),IF('SCR-B3A-T'!H31='SCR-B3A-T'!H32+'SCR-B3A-T'!H34+'SCR-B3A-T'!H37,0,1),0)*(1-B241)</f>
        <v>0</v>
      </c>
      <c r="C240" s="373" t="s">
        <v>3169</v>
      </c>
    </row>
    <row r="241" spans="1:3" ht="15">
      <c r="A241" s="1094"/>
      <c r="B241" s="382">
        <f>IF(ISNUMBER(IF('SCR-B3A-T'!H31&gt;0,0,1)),IF('SCR-B3A-T'!H31&gt;0,0,1),0)</f>
        <v>0</v>
      </c>
      <c r="C241" s="373" t="s">
        <v>3170</v>
      </c>
    </row>
    <row r="242" spans="1:3" ht="15">
      <c r="A242" s="1094"/>
      <c r="B242" s="382">
        <f>IF(ISNUMBER(IF('SCR-B3A-T'!J31='SCR-B3A-T'!J32+'SCR-B3A-T'!J34+'SCR-B3A-T'!J37,0,1)),IF('SCR-B3A-T'!J31='SCR-B3A-T'!J32+'SCR-B3A-T'!J34+'SCR-B3A-T'!J37,0,1),0)*(1-B243)</f>
        <v>0</v>
      </c>
      <c r="C242" s="373" t="s">
        <v>3171</v>
      </c>
    </row>
    <row r="243" spans="1:3" ht="15">
      <c r="A243" s="1094"/>
      <c r="B243" s="382">
        <f>IF(ISNUMBER(IF('SCR-B3A-T'!J31&gt;0,0,1)),IF('SCR-B3A-T'!J31&gt;0,0,1),0)</f>
        <v>0</v>
      </c>
      <c r="C243" s="373" t="s">
        <v>3172</v>
      </c>
    </row>
    <row r="244" spans="1:3" ht="15">
      <c r="A244" s="1094"/>
      <c r="B244" s="382">
        <f>IF(ISNUMBER(IF('SCR-B3A-T'!H32=('SCR-B3A-T'!D32-'SCR-B3A-T'!F32)-('SCR-B3A-T'!E32-'SCR-B3A-T'!G32),0,1)),IF('SCR-B3A-T'!H32=('SCR-B3A-T'!D32-'SCR-B3A-T'!F32)-('SCR-B3A-T'!E32-'SCR-B3A-T'!G32),0,1),0)*(1-B245)</f>
        <v>0</v>
      </c>
      <c r="C244" s="373" t="s">
        <v>3173</v>
      </c>
    </row>
    <row r="245" spans="1:3" ht="15">
      <c r="A245" s="1094"/>
      <c r="B245" s="382">
        <f>IF(ISNUMBER(IF('SCR-B3A-T'!H32&gt;0,0,1)),IF('SCR-B3A-T'!H32&gt;0,0,1),0)</f>
        <v>0</v>
      </c>
      <c r="C245" s="373" t="s">
        <v>3174</v>
      </c>
    </row>
    <row r="246" spans="1:3" ht="15">
      <c r="A246" s="1094"/>
      <c r="B246" s="382">
        <f>IF(ISNUMBER(IF('SCR-B3A-T'!J32=('SCR-B3A-T'!D32-'SCR-B3A-T'!F32)-('SCR-B3A-T'!E32-'SCR-B3A-T'!I32),0,1)),IF('SCR-B3A-T'!J32=('SCR-B3A-T'!D32-'SCR-B3A-T'!F32)-('SCR-B3A-T'!E32-'SCR-B3A-T'!I32),0,1),0)*(1-B247)</f>
        <v>0</v>
      </c>
      <c r="C246" s="373" t="s">
        <v>3175</v>
      </c>
    </row>
    <row r="247" spans="1:3" ht="15">
      <c r="A247" s="1094"/>
      <c r="B247" s="382">
        <f>IF(ISNUMBER(IF('SCR-B3A-T'!J32&gt;0,0,1)),IF('SCR-B3A-T'!J32&gt;0,0,1),0)</f>
        <v>0</v>
      </c>
      <c r="C247" s="373" t="s">
        <v>3176</v>
      </c>
    </row>
    <row r="248" spans="1:3" ht="15">
      <c r="A248" s="1094"/>
      <c r="B248" s="382">
        <f>IF(ISNUMBER(IF('SCR-B3A-T'!H34&gt;=0,0,1)),IF('SCR-B3A-T'!H34&gt;=0,0,1),0)</f>
        <v>0</v>
      </c>
      <c r="C248" s="373" t="s">
        <v>3177</v>
      </c>
    </row>
    <row r="249" spans="1:3" ht="15">
      <c r="A249" s="1094"/>
      <c r="B249" s="382">
        <f>IF(ISNUMBER(IF('SCR-B3A-T'!J34&gt;=0,0,1)),IF('SCR-B3A-T'!J34&gt;=0,0,1),0)</f>
        <v>0</v>
      </c>
      <c r="C249" s="373" t="s">
        <v>3178</v>
      </c>
    </row>
    <row r="250" spans="1:3" ht="15">
      <c r="A250" s="1094"/>
      <c r="B250" s="382">
        <f>IF(ISNUMBER(IF('SCR-B3A-T'!H35=('SCR-B3A-T'!D35-'SCR-B3A-T'!F35)-('SCR-B3A-T'!E35-'SCR-B3A-T'!G35),0,1)),IF('SCR-B3A-T'!H35=('SCR-B3A-T'!D35-'SCR-B3A-T'!F35)-('SCR-B3A-T'!E35-'SCR-B3A-T'!G35),0,1),0)*(1-B251)</f>
        <v>0</v>
      </c>
      <c r="C250" s="373" t="s">
        <v>3179</v>
      </c>
    </row>
    <row r="251" spans="1:3" ht="15">
      <c r="A251" s="1094"/>
      <c r="B251" s="382">
        <f>IF(ISNUMBER(IF('SCR-B3A-T'!H35&gt;0,0,1)),IF('SCR-B3A-T'!H35&gt;0,0,1),0)</f>
        <v>0</v>
      </c>
      <c r="C251" s="373" t="s">
        <v>3180</v>
      </c>
    </row>
    <row r="252" spans="1:3" ht="15">
      <c r="A252" s="1094"/>
      <c r="B252" s="382">
        <f>IF(ISNUMBER(IF('SCR-B3A-T'!J35=('SCR-B3A-T'!D35-'SCR-B3A-T'!F35)-('SCR-B3A-T'!E35-'SCR-B3A-T'!I35),0,1)),IF('SCR-B3A-T'!J35=('SCR-B3A-T'!D35-'SCR-B3A-T'!F35)-('SCR-B3A-T'!E35-'SCR-B3A-T'!I35),0,1),0)*(1-B253)</f>
        <v>0</v>
      </c>
      <c r="C252" s="373" t="s">
        <v>3181</v>
      </c>
    </row>
    <row r="253" spans="1:3" ht="15">
      <c r="A253" s="1094"/>
      <c r="B253" s="382">
        <f>IF(ISNUMBER(IF('SCR-B3A-T'!J35&gt;0,0,1)),IF('SCR-B3A-T'!J35&gt;0,0,1),0)</f>
        <v>0</v>
      </c>
      <c r="C253" s="373" t="s">
        <v>3182</v>
      </c>
    </row>
    <row r="254" spans="1:3" ht="15">
      <c r="A254" s="1094"/>
      <c r="B254" s="382">
        <f>IF(ISNUMBER(IF('SCR-B3A-T'!H36=('SCR-B3A-T'!D36-'SCR-B3A-T'!F36)-('SCR-B3A-T'!E36-'SCR-B3A-T'!G36),0,1)),IF('SCR-B3A-T'!H36=('SCR-B3A-T'!D36-'SCR-B3A-T'!F36)-('SCR-B3A-T'!E36-'SCR-B3A-T'!G36),0,1),0)*(1-B255)</f>
        <v>0</v>
      </c>
      <c r="C254" s="373" t="s">
        <v>3183</v>
      </c>
    </row>
    <row r="255" spans="1:3" ht="15">
      <c r="A255" s="1094"/>
      <c r="B255" s="382">
        <f>IF(ISNUMBER(IF('SCR-B3A-T'!H36&gt;0,0,1)),IF('SCR-B3A-T'!H36&gt;0,0,1),0)</f>
        <v>0</v>
      </c>
      <c r="C255" s="373" t="s">
        <v>3184</v>
      </c>
    </row>
    <row r="256" spans="1:3" ht="15">
      <c r="A256" s="1094"/>
      <c r="B256" s="382">
        <f>IF(ISNUMBER(IF('SCR-B3A-T'!J36=('SCR-B3A-T'!D36-'SCR-B3A-T'!F36)-('SCR-B3A-T'!E36-'SCR-B3A-T'!I36),0,1)),IF('SCR-B3A-T'!J36=('SCR-B3A-T'!D36-'SCR-B3A-T'!F36)-('SCR-B3A-T'!E36-'SCR-B3A-T'!I36),0,1),0)*(1-B257)</f>
        <v>0</v>
      </c>
      <c r="C256" s="373" t="s">
        <v>3185</v>
      </c>
    </row>
    <row r="257" spans="1:3" ht="15">
      <c r="A257" s="1094"/>
      <c r="B257" s="382">
        <f>IF(ISNUMBER(IF('SCR-B3A-T'!J36&gt;0,0,1)),IF('SCR-B3A-T'!J36&gt;0,0,1),0)</f>
        <v>0</v>
      </c>
      <c r="C257" s="373" t="s">
        <v>3186</v>
      </c>
    </row>
    <row r="258" spans="1:3" ht="15">
      <c r="A258" s="1094"/>
      <c r="B258" s="382">
        <f>IF(ISNUMBER(IF('SCR-B3A-T'!H37=('SCR-B3A-T'!D37-'SCR-B3A-T'!F37)-('SCR-B3A-T'!E37-'SCR-B3A-T'!G37),0,1)),IF('SCR-B3A-T'!H37=('SCR-B3A-T'!D37-'SCR-B3A-T'!F37)-('SCR-B3A-T'!E37-'SCR-B3A-T'!G37),0,1),0)*(1-B259)</f>
        <v>0</v>
      </c>
      <c r="C258" s="373" t="s">
        <v>3187</v>
      </c>
    </row>
    <row r="259" spans="1:3" ht="15">
      <c r="A259" s="1094"/>
      <c r="B259" s="382">
        <f>IF(ISNUMBER(IF('SCR-B3A-T'!H37&gt;0,0,1)),IF('SCR-B3A-T'!H37&gt;0,0,1),0)</f>
        <v>0</v>
      </c>
      <c r="C259" s="373" t="s">
        <v>3188</v>
      </c>
    </row>
    <row r="260" spans="1:3" ht="15.75" thickBot="1">
      <c r="A260" s="1095"/>
      <c r="B260" s="382">
        <f>IF(ISNUMBER(IF('SCR-B3A-T'!J37=('SCR-B3A-T'!D37-'SCR-B3A-T'!F37)-('SCR-B3A-T'!E37-'SCR-B3A-T'!I37),0,1)),IF('SCR-B3A-T'!J37=('SCR-B3A-T'!D37-'SCR-B3A-T'!F37)-('SCR-B3A-T'!E37-'SCR-B3A-T'!I37),0,1),0)</f>
        <v>0</v>
      </c>
      <c r="C260" s="373" t="s">
        <v>975</v>
      </c>
    </row>
    <row r="264" spans="1:3" ht="15.75" thickBot="1">
      <c r="A264" s="378">
        <f>IF(B264=0,0,1)</f>
        <v>0</v>
      </c>
      <c r="B264" s="380">
        <f>SUM(B265)</f>
        <v>0</v>
      </c>
      <c r="C264" s="381" t="str">
        <f>IF(B264=0,"Aucune erreur dans l'onglet SCR-B3B-T",B264&amp;" erreur(s) dans l'état SCR-B3B-T")</f>
        <v>Aucune erreur dans l'onglet SCR-B3B-T</v>
      </c>
    </row>
    <row r="265" spans="1:3" ht="15.75" thickBot="1">
      <c r="A265" s="383" t="s">
        <v>33</v>
      </c>
      <c r="B265" s="376">
        <f>IF(ISNUMBER(IF('SCR-B3B-T'!H26='SCR-B3B-T'!H27-'SCR-B3B-T'!H12-'SCR-B3B-T'!H23,0,1)),IF('SCR-B3B-T'!H26='SCR-B3B-T'!H27-'SCR-B3B-T'!H12-'SCR-B3B-T'!H23,0,1),0)</f>
        <v>0</v>
      </c>
      <c r="C265" s="373" t="s">
        <v>2257</v>
      </c>
    </row>
    <row r="269" spans="1:3" ht="15.75" thickBot="1">
      <c r="A269" s="378">
        <f>IF(B269=0,0,1)</f>
        <v>0</v>
      </c>
      <c r="B269" s="380">
        <f>SUM(B270:B307)</f>
        <v>0</v>
      </c>
      <c r="C269" s="381" t="str">
        <f>IF(B269=0,"Aucune erreur dans l'onglet SCR-B3C-T",B269&amp;" erreur(s) dans l'état SCR-B3C-T")</f>
        <v>Aucune erreur dans l'onglet SCR-B3C-T</v>
      </c>
    </row>
    <row r="270" spans="1:3" ht="15">
      <c r="A270" s="1090" t="s">
        <v>34</v>
      </c>
      <c r="B270" s="376">
        <f>IF(ISNUMBER(IF('SCR-B3C-T'!H18=('SCR-B3C-T'!D18-'SCR-B3C-T'!E18)-('SCR-B3C-T'!F18-'SCR-B3C-T'!G18),0,1)),IF('SCR-B3C-T'!H18=('SCR-B3C-T'!D18-'SCR-B3C-T'!E18)-('SCR-B3C-T'!F18-'SCR-B3C-T'!G18),0,1),0)*(1-B271)</f>
        <v>0</v>
      </c>
      <c r="C270" s="373" t="s">
        <v>3192</v>
      </c>
    </row>
    <row r="271" spans="1:3" ht="15">
      <c r="A271" s="1091"/>
      <c r="B271" s="376">
        <f>IF(ISNUMBER(IF('SCR-B3C-T'!H18&gt;=0,0,1)),IF('SCR-B3C-T'!H18&gt;=0,0,1),0)</f>
        <v>0</v>
      </c>
      <c r="C271" s="373" t="s">
        <v>3193</v>
      </c>
    </row>
    <row r="272" spans="1:3" ht="15">
      <c r="A272" s="1091"/>
      <c r="B272" s="376">
        <f>IF(ISNUMBER(IF('SCR-B3C-T'!J18=('SCR-B3C-T'!D18-'SCR-B3C-T'!E18)-('SCR-B3C-T'!F18-'SCR-B3C-T'!I18),0,1)),IF('SCR-B3C-T'!J18=('SCR-B3C-T'!D18-'SCR-B3C-T'!E18)-('SCR-B3C-T'!F18-'SCR-B3C-T'!I18),0,1),0)*(1-B273)</f>
        <v>0</v>
      </c>
      <c r="C272" s="373" t="s">
        <v>3194</v>
      </c>
    </row>
    <row r="273" spans="1:3" ht="15">
      <c r="A273" s="1091"/>
      <c r="B273" s="376">
        <f>IF(ISNUMBER(IF('SCR-B3C-T'!J18&gt;=0,0,1)),IF('SCR-B3C-T'!J18&gt;0,0,1),0)</f>
        <v>0</v>
      </c>
      <c r="C273" s="373" t="s">
        <v>3195</v>
      </c>
    </row>
    <row r="274" spans="1:3" ht="15">
      <c r="A274" s="1091"/>
      <c r="B274" s="376">
        <f>IF(ISNUMBER(IF('SCR-B3C-T'!H20=('SCR-B3C-T'!D20-'SCR-B3C-T'!E20)-('SCR-B3C-T'!F20-'SCR-B3C-T'!G20),0,1)),IF('SCR-B3C-T'!H20=('SCR-B3C-T'!D20-'SCR-B3C-T'!E20)-('SCR-B3C-T'!F20-'SCR-B3C-T'!G20),0,1),0)*(1-B275)</f>
        <v>0</v>
      </c>
      <c r="C274" s="373" t="s">
        <v>3196</v>
      </c>
    </row>
    <row r="275" spans="1:3" ht="15">
      <c r="A275" s="1091"/>
      <c r="B275" s="376">
        <f>IF(ISNUMBER(IF('SCR-B3C-T'!H20&gt;=0,0,1)),IF('SCR-B3C-T'!H20&gt;=0,0,1),0)</f>
        <v>0</v>
      </c>
      <c r="C275" s="373" t="s">
        <v>3197</v>
      </c>
    </row>
    <row r="276" spans="1:3" ht="15">
      <c r="A276" s="1091"/>
      <c r="B276" s="376">
        <f>IF(ISNUMBER(IF('SCR-B3C-T'!J20=('SCR-B3C-T'!D20-'SCR-B3C-T'!F20)-('SCR-B3C-T'!E20-'SCR-B3C-T'!I20),0,1)),IF('SCR-B3C-T'!J20=('SCR-B3C-T'!D20-'SCR-B3C-T'!F20)-('SCR-B3C-T'!E20-'SCR-B3C-T'!I20),0,1),0)*(1-B277)</f>
        <v>0</v>
      </c>
      <c r="C276" s="373" t="s">
        <v>3198</v>
      </c>
    </row>
    <row r="277" spans="1:3" ht="15">
      <c r="A277" s="1091"/>
      <c r="B277" s="376">
        <f>IF(ISNUMBER(IF('SCR-B3C-T'!J20&gt;=0,0,1)),IF('SCR-B3C-T'!J20&gt;=0,0,1),0)</f>
        <v>0</v>
      </c>
      <c r="C277" s="373" t="s">
        <v>3199</v>
      </c>
    </row>
    <row r="278" spans="1:3" ht="15">
      <c r="A278" s="1091"/>
      <c r="B278" s="376">
        <f>IF(ISNUMBER(IF('SCR-B3C-T'!H22=('SCR-B3C-T'!D22-'SCR-B3C-T'!E22)-('SCR-B3C-T'!F22-'SCR-B3C-T'!G22),0,1)),IF('SCR-B3C-T'!H22=('SCR-B3C-T'!D22-'SCR-B3C-T'!E22)-('SCR-B3C-T'!F22-'SCR-B3C-T'!G22),0,1),0)*(1-B279)</f>
        <v>0</v>
      </c>
      <c r="C278" s="373" t="s">
        <v>3200</v>
      </c>
    </row>
    <row r="279" spans="1:3" ht="15">
      <c r="A279" s="1091"/>
      <c r="B279" s="376">
        <f>IF(ISNUMBER(IF('SCR-B3C-T'!H22&gt;=0,0,1)),IF('SCR-B3C-T'!H22&gt;=0,0,1),0)</f>
        <v>0</v>
      </c>
      <c r="C279" s="373" t="s">
        <v>3201</v>
      </c>
    </row>
    <row r="280" spans="1:3" ht="15">
      <c r="A280" s="1091"/>
      <c r="B280" s="376">
        <f>IF(ISNUMBER(IF('SCR-B3C-T'!J22=('SCR-B3C-T'!D22-'SCR-B3C-T'!E22)-('SCR-B3C-T'!F22-'SCR-B3C-T'!I22),0,1)),IF('SCR-B3C-T'!J22=('SCR-B3C-T'!D22-'SCR-B3C-T'!E22)-('SCR-B3C-T'!F22-'SCR-B3C-T'!I22),0,1),0)*(1-B281)</f>
        <v>0</v>
      </c>
      <c r="C280" s="373" t="s">
        <v>3202</v>
      </c>
    </row>
    <row r="281" spans="1:3" ht="15">
      <c r="A281" s="1091"/>
      <c r="B281" s="376">
        <f>IF(ISNUMBER(IF('SCR-B3C-T'!J22&gt;=0,0,1)),IF('SCR-B3C-T'!J22&gt;=0,0,1),0)</f>
        <v>0</v>
      </c>
      <c r="C281" s="373" t="s">
        <v>3203</v>
      </c>
    </row>
    <row r="282" spans="1:3" ht="15">
      <c r="A282" s="1091"/>
      <c r="B282" s="376">
        <f>IF(ISNUMBER(IF('SCR-B3C-T'!H25=('SCR-B3C-T'!D25-'SCR-B3C-T'!E25)-('SCR-B3C-T'!F25-'SCR-B3C-T'!G25),0,1)),IF('SCR-B3C-T'!H25=('SCR-B3C-T'!D25-'SCR-B3C-T'!E25)-('SCR-B3C-T'!F25-'SCR-B3C-T'!G25),0,1),0)*(1-B283)</f>
        <v>0</v>
      </c>
      <c r="C282" s="373" t="s">
        <v>3204</v>
      </c>
    </row>
    <row r="283" spans="1:3" ht="15">
      <c r="A283" s="1091"/>
      <c r="B283" s="376">
        <f>IF(ISNUMBER(IF('SCR-B3C-T'!H25&gt;=0,0,1)),IF('SCR-B3C-T'!H25&gt;=0,0,1),0)</f>
        <v>0</v>
      </c>
      <c r="C283" s="373" t="s">
        <v>3205</v>
      </c>
    </row>
    <row r="284" spans="1:3" ht="15">
      <c r="A284" s="1091"/>
      <c r="B284" s="376">
        <f>IF(ISNUMBER(IF('SCR-B3C-T'!J25=('SCR-B3C-T'!D25-'SCR-B3C-T'!E25)-('SCR-B3C-T'!F25-'SCR-B3C-T'!I25),0,1)),IF('SCR-B3C-T'!J25=('SCR-B3C-T'!D25-'SCR-B3C-T'!E25)-('SCR-B3C-T'!F25-'SCR-B3C-T'!I25),0,1),0)*(1-B285)</f>
        <v>0</v>
      </c>
      <c r="C284" s="373" t="s">
        <v>3206</v>
      </c>
    </row>
    <row r="285" spans="1:3" ht="15">
      <c r="A285" s="1091"/>
      <c r="B285" s="376">
        <f>IF(ISNUMBER(IF('SCR-B3C-T'!J25&gt;=0,0,1)),IF('SCR-B3C-T'!J25&gt;=0,0,1),0)</f>
        <v>0</v>
      </c>
      <c r="C285" s="373" t="s">
        <v>3207</v>
      </c>
    </row>
    <row r="286" spans="1:3" ht="15">
      <c r="A286" s="1091"/>
      <c r="B286" s="376">
        <f>IF(ISNUMBER(IF('SCR-B3C-T'!H26=('SCR-B3C-T'!D26-'SCR-B3C-T'!E26)-('SCR-B3C-T'!F26-'SCR-B3C-T'!G26),0,1)),IF('SCR-B3C-T'!H26=('SCR-B3C-T'!D26-'SCR-B3C-T'!E26)-('SCR-B3C-T'!F26-'SCR-B3C-T'!G26),0,1),0)*(1-B287)</f>
        <v>0</v>
      </c>
      <c r="C286" s="373" t="s">
        <v>3208</v>
      </c>
    </row>
    <row r="287" spans="1:3" ht="15">
      <c r="A287" s="1091"/>
      <c r="B287" s="376">
        <f>IF(ISNUMBER(IF('SCR-B3C-T'!H26&gt;=0,0,1)),IF('SCR-B3C-T'!H26&gt;=0,0,1),0)</f>
        <v>0</v>
      </c>
      <c r="C287" s="373" t="s">
        <v>3209</v>
      </c>
    </row>
    <row r="288" spans="1:3" ht="15">
      <c r="A288" s="1091"/>
      <c r="B288" s="376">
        <f>IF(ISNUMBER(IF('SCR-B3C-T'!J26=('SCR-B3C-T'!D26-'SCR-B3C-T'!E26)-('SCR-B3C-T'!F26-'SCR-B3C-T'!I26),0,1)),IF('SCR-B3C-T'!J26=('SCR-B3C-T'!D26-'SCR-B3C-T'!E26)-('SCR-B3C-T'!F26-'SCR-B3C-T'!I26),0,1),0)*(1-B289)</f>
        <v>0</v>
      </c>
      <c r="C288" s="373" t="s">
        <v>3210</v>
      </c>
    </row>
    <row r="289" spans="1:3" ht="15">
      <c r="A289" s="1091"/>
      <c r="B289" s="376">
        <f>IF(ISNUMBER(IF('SCR-B3C-T'!J26&gt;=0,0,1)),IF('SCR-B3C-T'!J26&gt;=0,0,1),0)</f>
        <v>0</v>
      </c>
      <c r="C289" s="373" t="s">
        <v>3211</v>
      </c>
    </row>
    <row r="290" spans="1:3" ht="15">
      <c r="A290" s="1091"/>
      <c r="B290" s="376">
        <f>IF(ISNUMBER(IF('SCR-B3C-T'!H27=('SCR-B3C-T'!D27-'SCR-B3C-T'!E27)-('SCR-B3C-T'!F27-'SCR-B3C-T'!G27),0,1)),IF('SCR-B3C-T'!H27=('SCR-B3C-T'!D27-'SCR-B3C-T'!E27)-('SCR-B3C-T'!F27-'SCR-B3C-T'!G27),0,1),0)*(1-B291)</f>
        <v>0</v>
      </c>
      <c r="C290" s="373" t="s">
        <v>3212</v>
      </c>
    </row>
    <row r="291" spans="1:3" ht="15">
      <c r="A291" s="1091"/>
      <c r="B291" s="376">
        <f>IF(ISNUMBER(IF('SCR-B3C-T'!H27&gt;=0,0,1)),IF('SCR-B3C-T'!H27&gt;=0,0,1),0)</f>
        <v>0</v>
      </c>
      <c r="C291" s="373" t="s">
        <v>3213</v>
      </c>
    </row>
    <row r="292" spans="1:3" ht="15">
      <c r="A292" s="1091"/>
      <c r="B292" s="376">
        <f>IF(ISNUMBER(IF('SCR-B3C-T'!J27=('SCR-B3C-T'!D27-'SCR-B3C-T'!E27)-('SCR-B3C-T'!F27-'SCR-B3C-T'!I27),0,1)),IF('SCR-B3C-T'!J27=('SCR-B3C-T'!D27-'SCR-B3C-T'!E27)-('SCR-B3C-T'!F27-'SCR-B3C-T'!I27),0,1),0)*(1-B293)</f>
        <v>0</v>
      </c>
      <c r="C292" s="373" t="s">
        <v>3214</v>
      </c>
    </row>
    <row r="293" spans="1:3" ht="15">
      <c r="A293" s="1091"/>
      <c r="B293" s="376">
        <f>IF(ISNUMBER(IF('SCR-B3C-T'!J27&gt;=0,0,1)),IF('SCR-B3C-T'!J27&gt;=0,0,1),0)</f>
        <v>0</v>
      </c>
      <c r="C293" s="373" t="s">
        <v>3215</v>
      </c>
    </row>
    <row r="294" spans="1:3" ht="15">
      <c r="A294" s="1091"/>
      <c r="B294" s="376">
        <f>IF(ISNUMBER(IF('SCR-B3C-T'!H29=('SCR-B3C-T'!D29-'SCR-B3C-T'!E29)-('SCR-B3C-T'!F29-'SCR-B3C-T'!G29),0,1)),IF('SCR-B3C-T'!H29=('SCR-B3C-T'!D29-'SCR-B3C-T'!E29)-('SCR-B3C-T'!F29-'SCR-B3C-T'!G29),0,1),0)*(1-B295)</f>
        <v>0</v>
      </c>
      <c r="C294" s="373" t="s">
        <v>3216</v>
      </c>
    </row>
    <row r="295" spans="1:3" ht="15">
      <c r="A295" s="1091"/>
      <c r="B295" s="376">
        <f>IF(ISNUMBER(IF('SCR-B3C-T'!H29&gt;=0,0,1)),IF('SCR-B3C-T'!H29&gt;=0,0,1),0)</f>
        <v>0</v>
      </c>
      <c r="C295" s="373" t="s">
        <v>3217</v>
      </c>
    </row>
    <row r="296" spans="1:3" ht="15">
      <c r="A296" s="1091"/>
      <c r="B296" s="376">
        <f>IF(ISNUMBER(IF('SCR-B3C-T'!J29=('SCR-B3C-T'!D29-'SCR-B3C-T'!E29)-('SCR-B3C-T'!F29-'SCR-B3C-T'!I29),0,1)),IF('SCR-B3C-T'!J29=('SCR-B3C-T'!D29-'SCR-B3C-T'!E29)-('SCR-B3C-T'!F29-'SCR-B3C-T'!I29),0,1),0)*(1-B297)</f>
        <v>0</v>
      </c>
      <c r="C296" s="373" t="s">
        <v>3218</v>
      </c>
    </row>
    <row r="297" spans="1:3" ht="15">
      <c r="A297" s="1091"/>
      <c r="B297" s="376">
        <f>IF(ISNUMBER(IF('SCR-B3C-T'!J29&gt;=0,0,1)),IF('SCR-B3C-T'!J29&gt;=0,0,1),0)</f>
        <v>0</v>
      </c>
      <c r="C297" s="373" t="s">
        <v>3219</v>
      </c>
    </row>
    <row r="298" spans="1:3" ht="15">
      <c r="A298" s="1091"/>
      <c r="B298" s="376">
        <f>IF(ISNUMBER(IF('SCR-B3C-T'!H31=('SCR-B3C-T'!D31-'SCR-B3C-T'!E31)-('SCR-B3C-T'!F31-'SCR-B3C-T'!G31),0,1)),IF('SCR-B3C-T'!H31=('SCR-B3C-T'!D31-'SCR-B3C-T'!E31)-('SCR-B3C-T'!F31-'SCR-B3C-T'!G31),0,1),0)*(1-B299)</f>
        <v>0</v>
      </c>
      <c r="C298" s="373" t="s">
        <v>3220</v>
      </c>
    </row>
    <row r="299" spans="1:3" ht="15">
      <c r="A299" s="1091"/>
      <c r="B299" s="376">
        <f>IF(ISNUMBER(IF('SCR-B3C-T'!H31&gt;=0,0,1)),IF('SCR-B3C-T'!H31&gt;=0,0,1),0)</f>
        <v>0</v>
      </c>
      <c r="C299" s="373" t="s">
        <v>3221</v>
      </c>
    </row>
    <row r="300" spans="1:3" ht="15">
      <c r="A300" s="1091"/>
      <c r="B300" s="376">
        <f>IF(ISNUMBER(IF('SCR-B3C-T'!J31=('SCR-B3C-T'!D31-'SCR-B3C-T'!E31)-('SCR-B3C-T'!F31-'SCR-B3C-T'!I31),0,1)),IF('SCR-B3C-T'!J31=('SCR-B3C-T'!D31-'SCR-B3C-T'!E31)-('SCR-B3C-T'!F31-'SCR-B3C-T'!I31),0,1),0)*(1-B301)</f>
        <v>0</v>
      </c>
      <c r="C300" s="373" t="s">
        <v>3222</v>
      </c>
    </row>
    <row r="301" spans="1:3" ht="15">
      <c r="A301" s="1091"/>
      <c r="B301" s="376">
        <f>IF(ISNUMBER(IF('SCR-B3C-T'!J31&gt;=0,0,1)),IF('SCR-B3C-T'!J31&gt;=0,0,1),0)</f>
        <v>0</v>
      </c>
      <c r="C301" s="373" t="s">
        <v>3223</v>
      </c>
    </row>
    <row r="302" spans="1:3" ht="15">
      <c r="A302" s="1091"/>
      <c r="B302" s="376">
        <f>IF(ISNUMBER(IF('SCR-B3C-T'!H33=('SCR-B3C-T'!D33-'SCR-B3C-T'!E33)-('SCR-B3C-T'!F33-'SCR-B3C-T'!G33),0,1)),IF('SCR-B3C-T'!H33=('SCR-B3C-T'!D33-'SCR-B3C-T'!E33)-('SCR-B3C-T'!F33-'SCR-B3C-T'!G33),0,1),0)*(1-B303)</f>
        <v>0</v>
      </c>
      <c r="C302" s="373" t="s">
        <v>3224</v>
      </c>
    </row>
    <row r="303" spans="1:3" ht="15">
      <c r="A303" s="1091"/>
      <c r="B303" s="376">
        <f>IF(ISNUMBER(IF('SCR-B3C-T'!H33&gt;=0,0,1)),IF('SCR-B3C-T'!H33&gt;=0,0,1),0)</f>
        <v>0</v>
      </c>
      <c r="C303" s="373" t="s">
        <v>3225</v>
      </c>
    </row>
    <row r="304" spans="1:3" ht="15">
      <c r="A304" s="1091"/>
      <c r="B304" s="376">
        <f>IF(ISNUMBER(IF('SCR-B3C-T'!J33=('SCR-B3C-T'!D33-'SCR-B3C-T'!E33)-('SCR-B3C-T'!F33-'SCR-B3C-T'!I33),0,1)),IF('SCR-B3C-T'!J33=('SCR-B3C-T'!D33-'SCR-B3C-T'!E33)-('SCR-B3C-T'!F33-'SCR-B3C-T'!I33),0,1),0)*(1-B305)</f>
        <v>0</v>
      </c>
      <c r="C304" s="373" t="s">
        <v>3226</v>
      </c>
    </row>
    <row r="305" spans="1:3" ht="15">
      <c r="A305" s="1091"/>
      <c r="B305" s="376">
        <f>IF(ISNUMBER(IF('SCR-B3C-T'!J33&gt;=0,0,1)),IF('SCR-B3C-T'!J33&gt;=0,0,1),0)</f>
        <v>0</v>
      </c>
      <c r="C305" s="373" t="s">
        <v>3227</v>
      </c>
    </row>
    <row r="306" spans="1:3" ht="15">
      <c r="A306" s="1091"/>
      <c r="B306" s="376">
        <f>IF(ISNUMBER(IF('SCR-B3C-T'!H35='SCR-B3C-T'!H37-'SCR-B3C-T'!H18-'SCR-B3C-T'!H20-'SCR-B3C-T'!H22-'SCR-B3C-T'!H24-'SCR-B3C-T'!H29-'SCR-B3C-T'!H31-'SCR-B3C-T'!H33,0,1)),IF('SCR-B3C-T'!H35='SCR-B3C-T'!H37-'SCR-B3C-T'!H18-'SCR-B3C-T'!H20-'SCR-B3C-T'!H22-'SCR-B3C-T'!H24-'SCR-B3C-T'!H29-'SCR-B3C-T'!H31-'SCR-B3C-T'!H33,0,1),0)</f>
        <v>0</v>
      </c>
      <c r="C306" s="373" t="s">
        <v>946</v>
      </c>
    </row>
    <row r="307" spans="1:3" ht="15.75" thickBot="1">
      <c r="A307" s="1092"/>
      <c r="B307" s="376">
        <f>IF(ISNUMBER(IF('SCR-B3C-T'!J35='SCR-B3C-T'!J37-'SCR-B3C-T'!J18-'SCR-B3C-T'!J20-'SCR-B3C-T'!J22-'SCR-B3C-T'!J24-'SCR-B3C-T'!J33,0,1)),IF('SCR-B3C-T'!J35='SCR-B3C-T'!J37-'SCR-B3C-T'!J18-'SCR-B3C-T'!J20-'SCR-B3C-T'!J22-'SCR-B3C-T'!J24-'SCR-B3C-T'!J33,0,1),0)</f>
        <v>0</v>
      </c>
      <c r="C307" s="373" t="s">
        <v>947</v>
      </c>
    </row>
    <row r="309" s="385" customFormat="1" ht="15">
      <c r="B309" s="386"/>
    </row>
    <row r="311" spans="1:3" ht="15.75" thickBot="1">
      <c r="A311" s="378">
        <f>IF(B311=0,0,1)</f>
        <v>0</v>
      </c>
      <c r="B311" s="380">
        <f>SUM(B312:B345)</f>
        <v>0</v>
      </c>
      <c r="C311" s="381" t="str">
        <f>IF(B311=0,"Aucune erreur dans l'onglet SCR-B3D-T",B311&amp;" erreur(s) dans l'état SCR-B3D-T")</f>
        <v>Aucune erreur dans l'onglet SCR-B3D-T</v>
      </c>
    </row>
    <row r="312" spans="1:3" ht="15">
      <c r="A312" s="1090" t="s">
        <v>35</v>
      </c>
      <c r="B312" s="376">
        <f>IF(ISNUMBER(IF('SCR-B3D-T'!H17=('SCR-B3D-T'!D17-'SCR-B3D-T'!E17)-('SCR-B3D-T'!F17-'SCR-B3D-T'!G17),0,1)),IF('SCR-B3D-T'!H17=('SCR-B3D-T'!D17-'SCR-B3D-T'!E17)-('SCR-B3D-T'!F17-'SCR-B3D-T'!G17),0,1),0)*(1-B313)</f>
        <v>0</v>
      </c>
      <c r="C312" s="373" t="s">
        <v>3192</v>
      </c>
    </row>
    <row r="313" spans="1:3" ht="15">
      <c r="A313" s="1091"/>
      <c r="B313" s="376">
        <f>IF(ISNUMBER(IF('SCR-B3D-T'!H17&gt;=0,0,1)),IF('SCR-B3D-T'!H17&gt;=0,0,1),0)</f>
        <v>0</v>
      </c>
      <c r="C313" s="373" t="s">
        <v>3193</v>
      </c>
    </row>
    <row r="314" spans="1:3" ht="15">
      <c r="A314" s="1091"/>
      <c r="B314" s="376">
        <f>IF(ISNUMBER(IF('SCR-B3D-T'!J17=('SCR-B3D-T'!D17-'SCR-B3D-T'!E17)-('SCR-B3D-T'!F17-'SCR-B3D-T'!I17),0,1)),IF('SCR-B3D-T'!J17=('SCR-B3D-T'!D17-'SCR-B3D-T'!E17)-('SCR-B3D-T'!F17-'SCR-B3D-T'!I17),0,1),0)*(1-B315)</f>
        <v>0</v>
      </c>
      <c r="C314" s="373" t="s">
        <v>3194</v>
      </c>
    </row>
    <row r="315" spans="1:3" ht="15">
      <c r="A315" s="1091"/>
      <c r="B315" s="376">
        <f>IF(ISNUMBER(IF('SCR-B3D-T'!J17&gt;=0,0,1)),IF('SCR-B3D-T'!J17&gt;=0,0,1),0)</f>
        <v>0</v>
      </c>
      <c r="C315" s="373" t="s">
        <v>3195</v>
      </c>
    </row>
    <row r="316" spans="1:3" ht="15">
      <c r="A316" s="1091"/>
      <c r="B316" s="376">
        <f>IF(ISNUMBER(IF('SCR-B3D-T'!H19=('SCR-B3D-T'!D19-'SCR-B3D-T'!E19)-('SCR-B3D-T'!F19-'SCR-B3D-T'!G19),0,1)),IF('SCR-B3D-T'!H19=('SCR-B3D-T'!D19-'SCR-B3D-T'!E19)-('SCR-B3D-T'!F19-'SCR-B3D-T'!G19),0,1),0)*(1-B317)</f>
        <v>0</v>
      </c>
      <c r="C316" s="373" t="s">
        <v>3196</v>
      </c>
    </row>
    <row r="317" spans="1:3" ht="15">
      <c r="A317" s="1091"/>
      <c r="B317" s="376">
        <f>IF(ISNUMBER(IF('SCR-B3D-T'!H19&gt;=0,0,1)),IF('SCR-B3D-T'!H19&gt;=0,0,1),0)</f>
        <v>0</v>
      </c>
      <c r="C317" s="373" t="s">
        <v>3197</v>
      </c>
    </row>
    <row r="318" spans="1:3" ht="15">
      <c r="A318" s="1091"/>
      <c r="B318" s="376">
        <f>IF(ISNUMBER(IF('SCR-B3D-T'!J19=('SCR-B3D-T'!D19-'SCR-B3D-T'!E19)-('SCR-B3D-T'!F19-'SCR-B3D-T'!I19),0,1)),IF('SCR-B3D-T'!J19=('SCR-B3D-T'!D19-'SCR-B3D-T'!E19)-('SCR-B3D-T'!F19-'SCR-B3D-T'!I19),0,1),0)*(1-B319)</f>
        <v>0</v>
      </c>
      <c r="C318" s="373" t="s">
        <v>3198</v>
      </c>
    </row>
    <row r="319" spans="1:3" ht="15">
      <c r="A319" s="1091"/>
      <c r="B319" s="376">
        <f>IF(ISNUMBER(IF('SCR-B3D-T'!J19&gt;=0,0,1)),IF('SCR-B3D-T'!J19&gt;=0,0,1),0)</f>
        <v>0</v>
      </c>
      <c r="C319" s="373" t="s">
        <v>3199</v>
      </c>
    </row>
    <row r="320" spans="1:3" ht="15">
      <c r="A320" s="1091"/>
      <c r="B320" s="376">
        <f>IF(ISNUMBER(IF('SCR-B3D-T'!H21=('SCR-B3D-T'!D21-'SCR-B3D-T'!E21)-('SCR-B3D-T'!F21-'SCR-B3D-T'!G21),0,1)),IF('SCR-B3D-T'!H21=('SCR-B3D-T'!D21-'SCR-B3D-T'!E21)-('SCR-B3D-T'!F21-'SCR-B3D-T'!G21),0,1),0)*(1-B321)</f>
        <v>0</v>
      </c>
      <c r="C320" s="373" t="s">
        <v>3200</v>
      </c>
    </row>
    <row r="321" spans="1:3" ht="15">
      <c r="A321" s="1091"/>
      <c r="B321" s="376">
        <f>IF(ISNUMBER(IF('SCR-B3D-T'!H21&gt;=0,0,1)),IF('SCR-B3D-T'!H21&gt;=0,0,1),0)</f>
        <v>0</v>
      </c>
      <c r="C321" s="373" t="s">
        <v>3201</v>
      </c>
    </row>
    <row r="322" spans="1:3" ht="15">
      <c r="A322" s="1091"/>
      <c r="B322" s="376">
        <f>IF(ISNUMBER(IF('SCR-B3D-T'!J21=('SCR-B3D-T'!D21-'SCR-B3D-T'!E21)-('SCR-B3D-T'!F21-'SCR-B3D-T'!I21),0,1)),IF('SCR-B3D-T'!J21=('SCR-B3D-T'!D21-'SCR-B3D-T'!E21)-('SCR-B3D-T'!F21-'SCR-B3D-T'!I21),0,1),0)*(1-B323)</f>
        <v>0</v>
      </c>
      <c r="C322" s="373" t="s">
        <v>3202</v>
      </c>
    </row>
    <row r="323" spans="1:3" ht="15">
      <c r="A323" s="1091"/>
      <c r="B323" s="376">
        <f>IF(ISNUMBER(IF('SCR-B3D-T'!J21&gt;=0,0,1)),IF('SCR-B3D-T'!J21&gt;=0,0,1),0)</f>
        <v>0</v>
      </c>
      <c r="C323" s="373" t="s">
        <v>3203</v>
      </c>
    </row>
    <row r="324" spans="1:3" ht="15">
      <c r="A324" s="1091"/>
      <c r="B324" s="376">
        <f>IF(ISNUMBER(IF('SCR-B3D-T'!H24=('SCR-B3D-T'!D24-'SCR-B3D-T'!E24)-('SCR-B3D-T'!F24-'SCR-B3D-T'!G24),0,1)),IF('SCR-B3D-T'!H24=('SCR-B3D-T'!D24-'SCR-B3D-T'!E24)-('SCR-B3D-T'!F24-'SCR-B3D-T'!G24),0,1),0)*(1-B325)</f>
        <v>0</v>
      </c>
      <c r="C324" s="373" t="s">
        <v>3204</v>
      </c>
    </row>
    <row r="325" spans="1:3" ht="15">
      <c r="A325" s="1091"/>
      <c r="B325" s="376">
        <f>IF(ISNUMBER(IF('SCR-B3D-T'!H24&gt;=0,0,1)),IF('SCR-B3D-T'!H24&gt;=0,0,1),0)</f>
        <v>0</v>
      </c>
      <c r="C325" s="373" t="s">
        <v>3205</v>
      </c>
    </row>
    <row r="326" spans="1:3" ht="15">
      <c r="A326" s="1091"/>
      <c r="B326" s="376">
        <f>IF(ISNUMBER(IF('SCR-B3D-T'!J24=('SCR-B3D-T'!D24-'SCR-B3D-T'!E24)-('SCR-B3D-T'!F24-'SCR-B3D-T'!I24),0,1)),IF('SCR-B3D-T'!J24=('SCR-B3D-T'!D24-'SCR-B3D-T'!E24)-('SCR-B3D-T'!F24-'SCR-B3D-T'!I24),0,1),0)*(1-B327)</f>
        <v>0</v>
      </c>
      <c r="C326" s="373" t="s">
        <v>3206</v>
      </c>
    </row>
    <row r="327" spans="1:3" ht="15">
      <c r="A327" s="1091"/>
      <c r="B327" s="376">
        <f>IF(ISNUMBER(IF('SCR-B3D-T'!J24&gt;=0,0,1)),IF('SCR-B3D-T'!J24&gt;=0,0,1),0)</f>
        <v>0</v>
      </c>
      <c r="C327" s="373" t="s">
        <v>3207</v>
      </c>
    </row>
    <row r="328" spans="1:3" ht="15">
      <c r="A328" s="1091"/>
      <c r="B328" s="376">
        <f>IF(ISNUMBER(IF('SCR-B3D-T'!H25=('SCR-B3D-T'!D25-'SCR-B3D-T'!E25)-('SCR-B3D-T'!F25-'SCR-B3D-T'!G25),0,1)),IF('SCR-B3D-T'!H25=('SCR-B3D-T'!D25-'SCR-B3D-T'!E25)-('SCR-B3D-T'!F25-'SCR-B3D-T'!G25),0,1),0)*(1-B329)</f>
        <v>0</v>
      </c>
      <c r="C328" s="373" t="s">
        <v>3208</v>
      </c>
    </row>
    <row r="329" spans="1:3" ht="15">
      <c r="A329" s="1091"/>
      <c r="B329" s="376">
        <f>IF(ISNUMBER(IF('SCR-B3D-T'!H25&gt;=0,0,1)),IF('SCR-B3D-T'!H25&gt;=0,0,1),0)</f>
        <v>0</v>
      </c>
      <c r="C329" s="373" t="s">
        <v>3209</v>
      </c>
    </row>
    <row r="330" spans="1:3" ht="15">
      <c r="A330" s="1091"/>
      <c r="B330" s="376">
        <f>IF(ISNUMBER(IF('SCR-B3D-T'!J25=('SCR-B3D-T'!D25-'SCR-B3D-T'!E25)-('SCR-B3D-T'!F25-'SCR-B3D-T'!I25),0,1)),IF('SCR-B3D-T'!J25=('SCR-B3D-T'!D25-'SCR-B3D-T'!E25)-('SCR-B3D-T'!F25-'SCR-B3D-T'!I25),0,1),0)*(1-B331)</f>
        <v>0</v>
      </c>
      <c r="C330" s="373" t="s">
        <v>3210</v>
      </c>
    </row>
    <row r="331" spans="1:3" ht="15">
      <c r="A331" s="1091"/>
      <c r="B331" s="376">
        <f>IF(ISNUMBER(IF('SCR-B3D-T'!J25&gt;=0,0,1)),IF('SCR-B3D-T'!J25&gt;=0,0,1),0)</f>
        <v>0</v>
      </c>
      <c r="C331" s="373" t="s">
        <v>3211</v>
      </c>
    </row>
    <row r="332" spans="1:3" ht="15">
      <c r="A332" s="1091"/>
      <c r="B332" s="376">
        <f>IF(ISNUMBER(IF('SCR-B3D-T'!H26=('SCR-B3D-T'!D26-'SCR-B3D-T'!E26)-('SCR-B3D-T'!F26-'SCR-B3D-T'!G26),0,1)),IF('SCR-B3D-T'!H26=('SCR-B3D-T'!D26-'SCR-B3D-T'!E26)-('SCR-B3D-T'!F26-'SCR-B3D-T'!G26),0,1),0)*(1-B333)</f>
        <v>0</v>
      </c>
      <c r="C332" s="373" t="s">
        <v>3228</v>
      </c>
    </row>
    <row r="333" spans="1:3" ht="15">
      <c r="A333" s="1091"/>
      <c r="B333" s="376">
        <f>IF(ISNUMBER(IF('SCR-B3D-T'!H26&gt;=0,0,1)),IF('SCR-B3D-T'!H26&gt;=0,0,1),0)</f>
        <v>0</v>
      </c>
      <c r="C333" s="373" t="s">
        <v>3213</v>
      </c>
    </row>
    <row r="334" spans="1:3" ht="15">
      <c r="A334" s="1091"/>
      <c r="B334" s="376">
        <f>IF(ISNUMBER(IF('SCR-B3D-T'!J26=('SCR-B3D-T'!D26-'SCR-B3D-T'!E26)-('SCR-B3D-T'!F26-'SCR-B3D-T'!I26),0,1)),IF('SCR-B3D-T'!J26=('SCR-B3D-T'!D26-'SCR-B3D-T'!E26)-('SCR-B3D-T'!F26-'SCR-B3D-T'!I26),0,1),0)*(1-B335)</f>
        <v>0</v>
      </c>
      <c r="C334" s="373" t="s">
        <v>3214</v>
      </c>
    </row>
    <row r="335" spans="1:3" ht="15">
      <c r="A335" s="1091"/>
      <c r="B335" s="376">
        <f>IF(ISNUMBER(IF('SCR-B3D-T'!J26&gt;=0,0,1)),IF('SCR-B3D-T'!J26&gt;=0,0,1),0)</f>
        <v>0</v>
      </c>
      <c r="C335" s="373" t="s">
        <v>3215</v>
      </c>
    </row>
    <row r="336" spans="1:3" ht="14.25" customHeight="1">
      <c r="A336" s="1091"/>
      <c r="B336" s="376">
        <f>IF(ISNUMBER(IF('SCR-B3D-T'!H28=('SCR-B3D-T'!D28-'SCR-B3D-T'!E28)-('SCR-B3D-T'!F28-'SCR-B3D-T'!G28),0,1)),IF('SCR-B3D-T'!H28=('SCR-B3D-T'!D28-'SCR-B3D-T'!E28)-('SCR-B3D-T'!F28-'SCR-B3D-T'!G28),0,1),0)*(1-B337)</f>
        <v>0</v>
      </c>
      <c r="C336" s="373" t="s">
        <v>3216</v>
      </c>
    </row>
    <row r="337" spans="1:3" ht="14.25" customHeight="1">
      <c r="A337" s="1091"/>
      <c r="B337" s="376">
        <f>IF(ISNUMBER(IF('SCR-B3D-T'!H28&gt;=0,0,1)),IF('SCR-B3D-T'!H28&gt;=0,0,1),0)</f>
        <v>0</v>
      </c>
      <c r="C337" s="373" t="s">
        <v>3217</v>
      </c>
    </row>
    <row r="338" spans="1:3" ht="15">
      <c r="A338" s="1091"/>
      <c r="B338" s="376">
        <f>IF(ISNUMBER(IF('SCR-B3D-T'!J28=('SCR-B3D-T'!D28-'SCR-B3D-T'!E28)-('SCR-B3D-T'!F28-'SCR-B3D-T'!I28),0,1)),IF('SCR-B3D-T'!J28=('SCR-B3D-T'!D28-'SCR-B3D-T'!E28)-('SCR-B3D-T'!F28-'SCR-B3D-T'!I28),0,1),0)*(1-B339)</f>
        <v>0</v>
      </c>
      <c r="C338" s="373" t="s">
        <v>3218</v>
      </c>
    </row>
    <row r="339" spans="1:3" ht="15">
      <c r="A339" s="1091"/>
      <c r="B339" s="376">
        <f>IF(ISNUMBER(IF('SCR-B3D-T'!J28&gt;=0,0,1)),IF('SCR-B3D-T'!J28&gt;=0,0,1),0)</f>
        <v>0</v>
      </c>
      <c r="C339" s="373" t="s">
        <v>3219</v>
      </c>
    </row>
    <row r="340" spans="1:3" ht="15">
      <c r="A340" s="1091"/>
      <c r="B340" s="376">
        <f>IF(ISNUMBER(IF('SCR-B3D-T'!H30=('SCR-B3D-T'!D30-'SCR-B3D-T'!E30)-('SCR-B3D-T'!F30-'SCR-B3D-T'!G30),0,1)),IF('SCR-B3D-T'!H30=('SCR-B3D-T'!D30-'SCR-B3D-T'!E30)-('SCR-B3D-T'!F30-'SCR-B3D-T'!G30),0,1),0)*(1-B341)</f>
        <v>0</v>
      </c>
      <c r="C340" s="373" t="s">
        <v>3220</v>
      </c>
    </row>
    <row r="341" spans="1:3" ht="15">
      <c r="A341" s="1091"/>
      <c r="B341" s="376">
        <f>IF(ISNUMBER(IF('SCR-B3D-T'!H30&gt;=0,0,1)),IF('SCR-B3D-T'!H30&gt;=0,0,1),0)</f>
        <v>0</v>
      </c>
      <c r="C341" s="373" t="s">
        <v>3221</v>
      </c>
    </row>
    <row r="342" spans="1:3" ht="15">
      <c r="A342" s="1091"/>
      <c r="B342" s="376">
        <f>IF(ISNUMBER(IF('SCR-B3D-T'!J30=('SCR-B3D-T'!D30-'SCR-B3D-T'!E30)-('SCR-B3D-T'!F30-'SCR-B3D-T'!I30),0,1)),IF(,0,1),0)</f>
        <v>0</v>
      </c>
      <c r="C342" s="373" t="s">
        <v>3222</v>
      </c>
    </row>
    <row r="343" spans="1:3" ht="15">
      <c r="A343" s="1091"/>
      <c r="B343" s="376">
        <f>IF(ISNUMBER(IF('SCR-B3D-T'!J30&gt;=0,0,1)),IF('SCR-B3D-T'!J30&gt;=0,0,1),0)</f>
        <v>0</v>
      </c>
      <c r="C343" s="373" t="s">
        <v>3223</v>
      </c>
    </row>
    <row r="344" spans="1:3" ht="15">
      <c r="A344" s="1091"/>
      <c r="B344" s="376">
        <f>IF(ISNUMBER(IF('SCR-B3D-T'!H32='SCR-B3D-T'!H34-'SCR-B3D-T'!H17-'SCR-B3D-T'!H19-'SCR-B3D-T'!H21-'SCR-B3D-T'!H23-'SCR-B3D-T'!H28-'SCR-B3D-T'!H30,0,1)),IF('SCR-B3D-T'!H32='SCR-B3D-T'!H34-'SCR-B3D-T'!H17-'SCR-B3D-T'!H19-'SCR-B3D-T'!H21-'SCR-B3D-T'!H23-'SCR-B3D-T'!H28-'SCR-B3D-T'!H30,0,1),0)</f>
        <v>0</v>
      </c>
      <c r="C344" s="373" t="s">
        <v>962</v>
      </c>
    </row>
    <row r="345" spans="1:3" ht="15.75" thickBot="1">
      <c r="A345" s="1092"/>
      <c r="B345" s="376">
        <f>IF(ISNUMBER(IF('SCR-B3D-T'!J32='SCR-B3D-T'!J34-'SCR-B3D-T'!J17-'SCR-B3D-T'!J19-'SCR-B3D-T'!J21-'SCR-B3D-T'!J23-'SCR-B3D-T'!J28-'SCR-B3D-T'!J30,0,1)),IF('SCR-B3D-T'!J32='SCR-B3D-T'!J34-'SCR-B3D-T'!J17-'SCR-B3D-T'!J19-'SCR-B3D-T'!J21-'SCR-B3D-T'!J23-'SCR-B3D-T'!J28-'SCR-B3D-T'!J30,0,1),0)</f>
        <v>0</v>
      </c>
      <c r="C345" s="373" t="s">
        <v>963</v>
      </c>
    </row>
    <row r="349" spans="1:3" ht="15.75" thickBot="1">
      <c r="A349" s="378">
        <f>IF(B349=0,0,1)</f>
        <v>0</v>
      </c>
      <c r="B349" s="380">
        <f>SUM(B350:B353)</f>
        <v>0</v>
      </c>
      <c r="C349" s="381" t="str">
        <f>IF(B349=0,"Aucune erreur dans l'onglet SCR-B3E-T",B349&amp;" erreur(s) dans l'état SCR-B3E-T")</f>
        <v>Aucune erreur dans l'onglet SCR-B3E-T</v>
      </c>
    </row>
    <row r="350" spans="1:3" ht="15">
      <c r="A350" s="1090" t="s">
        <v>36</v>
      </c>
      <c r="B350" s="376">
        <f>IF(ISNUMBER(IF('SCR-B3E-T'!J23='SCR-B3E-T'!J11+'SCR-B3E-T'!J12+'SCR-B3E-T'!J13+'SCR-B3E-T'!J14+'SCR-B3E-T'!J15+'SCR-B3E-T'!J16+'SCR-B3E-T'!J17+'SCR-B3E-T'!J18+'SCR-B3E-T'!J19+'SCR-B3E-T'!J20+'SCR-B3E-T'!J21+'SCR-B3E-T'!J22,0,1)),IF('SCR-B3E-T'!J23='SCR-B3E-T'!J11+'SCR-B3E-T'!J12+'SCR-B3E-T'!J13+'SCR-B3E-T'!J14+'SCR-B3E-T'!J15+'SCR-B3E-T'!J16+'SCR-B3E-T'!J17+'SCR-B3E-T'!J18+'SCR-B3E-T'!J19+'SCR-B3E-T'!J20+'SCR-B3E-T'!J21+'SCR-B3E-T'!J22,0,1),0)</f>
        <v>0</v>
      </c>
      <c r="C350" s="373" t="s">
        <v>416</v>
      </c>
    </row>
    <row r="351" spans="1:3" ht="15">
      <c r="A351" s="1091"/>
      <c r="B351" s="379">
        <f>IF(ISNUMBER(IF('SCR-B3E-T'!H31=('SCR-B3E-T'!D31-'SCR-B3E-T'!E31)-('SCR-B3E-T'!F31-'SCR-B3E-T'!G31),0,1)),IF(,0,1),0)</f>
        <v>0</v>
      </c>
      <c r="C351" s="387" t="s">
        <v>4544</v>
      </c>
    </row>
    <row r="352" spans="1:3" ht="15">
      <c r="A352" s="1091"/>
      <c r="B352" s="376">
        <f>IF(ISNUMBER(IF('SCR-B3E-T'!H31&gt;=0,0,1)),IF('SCR-B3E-T'!H31&gt;=0,0,1),0)</f>
        <v>0</v>
      </c>
      <c r="C352" s="373" t="s">
        <v>3229</v>
      </c>
    </row>
    <row r="353" spans="1:3" ht="15.75" thickBot="1">
      <c r="A353" s="1092"/>
      <c r="B353" s="376">
        <f>IF(ISNUMBER(IF('SCR-B3E-T'!D35='SCR-B3E-T'!D37-'SCR-B3E-T'!H31-'SCR-B3E-T'!D33-'SCR-B3E-T'!D26,0,1)),IF('SCR-B3E-T'!D35='SCR-B3E-T'!D37-'SCR-B3E-T'!H31-'SCR-B3E-T'!D33-'SCR-B3E-T'!D26,0,1),0)</f>
        <v>0</v>
      </c>
      <c r="C353" s="373" t="s">
        <v>418</v>
      </c>
    </row>
    <row r="357" spans="1:3" ht="15.75" thickBot="1">
      <c r="A357" s="378">
        <f>IF(B357=0,0,1)</f>
        <v>0</v>
      </c>
      <c r="B357" s="380">
        <f>SUM(B358:B723)</f>
        <v>0</v>
      </c>
      <c r="C357" s="381" t="str">
        <f>IF(B357=0,"Aucune erreur dans l'onglet SCR-B3F-T",B357&amp;" erreur(s) dans l'état SCR-B3F-T")</f>
        <v>Aucune erreur dans l'onglet SCR-B3F-T</v>
      </c>
    </row>
    <row r="358" spans="1:3" ht="15">
      <c r="A358" s="1093" t="s">
        <v>37</v>
      </c>
      <c r="B358" s="382">
        <f>IF(ISNUMBER('SCR-B3F-T'!D9),IF('SCR-B3F-T'!D9='SCR-B3F-T'!I77,0,1),0)</f>
        <v>0</v>
      </c>
      <c r="C358" s="373" t="s">
        <v>279</v>
      </c>
    </row>
    <row r="359" spans="1:3" ht="15">
      <c r="A359" s="1094"/>
      <c r="B359" s="382">
        <f>IF(ISNUMBER('SCR-B3F-T'!D10),IF('SCR-B3F-T'!D10='SCR-B3F-T'!H120,0,1),0)</f>
        <v>0</v>
      </c>
      <c r="C359" s="373" t="s">
        <v>280</v>
      </c>
    </row>
    <row r="360" spans="1:3" ht="15">
      <c r="A360" s="1094"/>
      <c r="B360" s="382">
        <f>IF(ISNUMBER('SCR-B3F-T'!D11),IF('SCR-B3F-T'!D11='SCR-B3F-T'!I157,0,1),0)</f>
        <v>0</v>
      </c>
      <c r="C360" s="373" t="s">
        <v>281</v>
      </c>
    </row>
    <row r="361" spans="1:3" ht="15">
      <c r="A361" s="1094"/>
      <c r="B361" s="382">
        <f>IF(ISNUMBER('SCR-B3F-T'!D12),IF('SCR-B3F-T'!D12='SCR-B3F-T'!I189,0,1),0)</f>
        <v>0</v>
      </c>
      <c r="C361" s="373" t="s">
        <v>282</v>
      </c>
    </row>
    <row r="362" spans="1:3" ht="15">
      <c r="A362" s="1094"/>
      <c r="B362" s="382">
        <f>IF(ISNUMBER('SCR-B3F-T'!D13),IF('SCR-B3F-T'!D13='SCR-B3F-T'!H197,0,1),0)</f>
        <v>0</v>
      </c>
      <c r="C362" s="373" t="s">
        <v>283</v>
      </c>
    </row>
    <row r="363" spans="1:3" ht="15">
      <c r="A363" s="1094"/>
      <c r="B363" s="382">
        <f>IF(ISNUMBER('SCR-B3F-T'!D14),IF('SCR-B3F-T'!D14='SCR-B3F-T'!D9+'SCR-B3F-T'!D10+'SCR-B3F-T'!D11+'SCR-B3F-T'!D12+'SCR-B3F-T'!D13-'SCR-B3F-T'!D8,0,1),0)</f>
        <v>0</v>
      </c>
      <c r="C363" s="373" t="s">
        <v>284</v>
      </c>
    </row>
    <row r="364" spans="1:3" ht="15">
      <c r="A364" s="1094"/>
      <c r="B364" s="382">
        <f>IF(ISNUMBER('SCR-B3F-T'!D15),IF('SCR-B3F-T'!D15='SCR-B3F-T'!E201,0,1),0)</f>
        <v>0</v>
      </c>
      <c r="C364" s="373" t="s">
        <v>295</v>
      </c>
    </row>
    <row r="365" spans="1:3" ht="15">
      <c r="A365" s="1094"/>
      <c r="B365" s="382">
        <f>IF(ISNUMBER('SCR-B3F-T'!D17),IF('SCR-B3F-T'!D17='SCR-B3F-T'!E206,0,1),0)</f>
        <v>0</v>
      </c>
      <c r="C365" s="373" t="s">
        <v>296</v>
      </c>
    </row>
    <row r="366" spans="1:3" ht="15">
      <c r="A366" s="1094"/>
      <c r="B366" s="382">
        <f>IF(ISNUMBER('SCR-B3F-T'!D18),IF('SCR-B3F-T'!D18='SCR-B3F-T'!D224,0,1),0)</f>
        <v>0</v>
      </c>
      <c r="C366" s="373" t="s">
        <v>297</v>
      </c>
    </row>
    <row r="367" spans="1:3" ht="15">
      <c r="A367" s="1094"/>
      <c r="B367" s="382">
        <f>IF(ISNUMBER('SCR-B3F-T'!D19),IF('SCR-B3F-T'!D19='SCR-B3F-T'!F229,0,1),0)</f>
        <v>0</v>
      </c>
      <c r="C367" s="373" t="s">
        <v>298</v>
      </c>
    </row>
    <row r="368" spans="1:3" ht="15">
      <c r="A368" s="1094"/>
      <c r="B368" s="388">
        <f>IF(ISNUMBER('SCR-B3F-T'!D20),IF('SCR-B3F-T'!D20='SCR-B3F-T'!B234,0,1),0)</f>
        <v>0</v>
      </c>
      <c r="C368" s="387" t="s">
        <v>299</v>
      </c>
    </row>
    <row r="369" spans="1:3" ht="15">
      <c r="A369" s="1094"/>
      <c r="B369" s="382">
        <f>IF(ISNUMBER('SCR-B3F-T'!D21),IF('SCR-B3F-T'!D21='SCR-B3F-T'!D251,0,1),0)</f>
        <v>0</v>
      </c>
      <c r="C369" s="373" t="s">
        <v>300</v>
      </c>
    </row>
    <row r="370" spans="1:3" ht="15">
      <c r="A370" s="1094"/>
      <c r="B370" s="382">
        <f>IF(ISNUMBER('SCR-B3F-T'!D22),IF('SCR-B3F-T'!D22='SCR-B3F-T'!D270,0,1),0)</f>
        <v>0</v>
      </c>
      <c r="C370" s="373" t="s">
        <v>301</v>
      </c>
    </row>
    <row r="371" spans="1:3" ht="15">
      <c r="A371" s="1094"/>
      <c r="B371" s="382">
        <f>IF(ISNUMBER(IF('SCR-B3F-T'!D23='SCR-B3F-T'!D17+'SCR-B3F-T'!D18+'SCR-B3F-T'!D19+'SCR-B3F-T'!D20+'SCR-B3F-T'!D21+'SCR-B3F-T'!D22-'SCR-B3F-T'!D16,0,1)),IF('SCR-B3F-T'!D23='SCR-B3F-T'!D17+'SCR-B3F-T'!D18+'SCR-B3F-T'!D19+'SCR-B3F-T'!D20+'SCR-B3F-T'!D21+'SCR-B3F-T'!D22-'SCR-B3F-T'!D16,0,1),0)</f>
        <v>0</v>
      </c>
      <c r="C371" s="373" t="s">
        <v>2273</v>
      </c>
    </row>
    <row r="372" spans="1:3" ht="15">
      <c r="A372" s="1094"/>
      <c r="B372" s="382">
        <f>IF(ISNUMBER('SCR-B3F-T'!D25),IF('SCR-B3F-T'!D25='SCR-B3F-T'!E282,0,1),0)</f>
        <v>0</v>
      </c>
      <c r="C372" s="373" t="s">
        <v>2277</v>
      </c>
    </row>
    <row r="373" spans="1:3" ht="15">
      <c r="A373" s="1094"/>
      <c r="B373" s="382">
        <f>IF(ISNUMBER('SCR-B3F-T'!D26),IF('SCR-B3F-T'!D26='SCR-B3F-T'!D8+'SCR-B3F-T'!D15+'SCR-B3F-T'!D16+'SCR-B3F-T'!D24,0,1),0)</f>
        <v>0</v>
      </c>
      <c r="C373" s="373" t="s">
        <v>2281</v>
      </c>
    </row>
    <row r="374" spans="1:3" ht="15">
      <c r="A374" s="1094"/>
      <c r="B374" s="382">
        <f>IF(ISNUMBER('SCR-B3F-T'!D27),IF('SCR-B3F-T'!D27='SCR-B3F-T'!D26-'SCR-B3F-T'!D28,0,1),0)</f>
        <v>0</v>
      </c>
      <c r="C374" s="373" t="s">
        <v>2282</v>
      </c>
    </row>
    <row r="375" spans="1:3" ht="15">
      <c r="A375" s="1094"/>
      <c r="B375" s="382">
        <f>IF(ISNUMBER('SCR-B3F-T'!E8),IF('SCR-B3F-T'!E8='SCR-B3F-T'!F8-'SCR-B3F-T'!D8,0,1),0)</f>
        <v>0</v>
      </c>
      <c r="C375" s="373" t="s">
        <v>2268</v>
      </c>
    </row>
    <row r="376" spans="1:3" ht="15">
      <c r="A376" s="1094"/>
      <c r="B376" s="382">
        <f>IF(ISNUMBER('SCR-B3F-T'!E9),IF('SCR-B3F-T'!E9='SCR-B3F-T'!F9-'SCR-B3F-T'!D9,0,1),0)</f>
        <v>0</v>
      </c>
      <c r="C376" s="373" t="s">
        <v>285</v>
      </c>
    </row>
    <row r="377" spans="1:3" ht="15">
      <c r="A377" s="1094"/>
      <c r="B377" s="382">
        <f>IF(ISNUMBER('SCR-B3F-T'!E10),IF('SCR-B3F-T'!E10='SCR-B3F-T'!F10-'SCR-B3F-T'!D10,0,1),0)</f>
        <v>0</v>
      </c>
      <c r="C377" s="373" t="s">
        <v>286</v>
      </c>
    </row>
    <row r="378" spans="1:3" ht="15">
      <c r="A378" s="1094"/>
      <c r="B378" s="382">
        <f>IF(ISNUMBER('SCR-B3F-T'!E11),IF('SCR-B3F-T'!E11='SCR-B3F-T'!F11-'SCR-B3F-T'!D11,0,1),0)</f>
        <v>0</v>
      </c>
      <c r="C378" s="373" t="s">
        <v>287</v>
      </c>
    </row>
    <row r="379" spans="1:3" ht="15">
      <c r="A379" s="1094"/>
      <c r="B379" s="382">
        <f>IF(ISNUMBER('SCR-B3F-T'!E12),IF('SCR-B3F-T'!E12='SCR-B3F-T'!F12-'SCR-B3F-T'!D12,0,1),0)</f>
        <v>0</v>
      </c>
      <c r="C379" s="373" t="s">
        <v>288</v>
      </c>
    </row>
    <row r="380" spans="1:3" ht="15">
      <c r="A380" s="1094"/>
      <c r="B380" s="382">
        <f>IF(ISNUMBER('SCR-B3F-T'!E13),IF('SCR-B3F-T'!E13='SCR-B3F-T'!F13-'SCR-B3F-T'!D13,0,1),0)</f>
        <v>0</v>
      </c>
      <c r="C380" s="373" t="s">
        <v>289</v>
      </c>
    </row>
    <row r="381" spans="1:3" ht="15">
      <c r="A381" s="1094"/>
      <c r="B381" s="382">
        <f>IF(ISNUMBER('SCR-B3F-T'!E14),IF('SCR-B3F-T'!E14='SCR-B3F-T'!F14-'SCR-B3F-T'!D14,0,1),0)</f>
        <v>0</v>
      </c>
      <c r="C381" s="373" t="s">
        <v>2269</v>
      </c>
    </row>
    <row r="382" spans="1:3" ht="15">
      <c r="A382" s="1094"/>
      <c r="B382" s="382">
        <f>IF(ISNUMBER('SCR-B3F-T'!E15),IF('SCR-B3F-T'!E15='SCR-B3F-T'!F15-'SCR-B3F-T'!D15,0,1),0)</f>
        <v>0</v>
      </c>
      <c r="C382" s="373" t="s">
        <v>2271</v>
      </c>
    </row>
    <row r="383" spans="1:3" ht="15">
      <c r="A383" s="1094"/>
      <c r="B383" s="382">
        <f>IF(ISNUMBER('SCR-B3F-T'!E16),IF('SCR-B3F-T'!E16='SCR-B3F-T'!F16-'SCR-B3F-T'!D16,0,1),0)</f>
        <v>0</v>
      </c>
      <c r="C383" s="373" t="s">
        <v>2274</v>
      </c>
    </row>
    <row r="384" spans="1:3" ht="15">
      <c r="A384" s="1094"/>
      <c r="B384" s="382">
        <f>IF(ISNUMBER('SCR-B3F-T'!E17),IF('SCR-B3F-T'!E17='SCR-B3F-T'!F17-'SCR-B3F-T'!D17,0,1),0)</f>
        <v>0</v>
      </c>
      <c r="C384" s="373" t="s">
        <v>302</v>
      </c>
    </row>
    <row r="385" spans="1:3" ht="15">
      <c r="A385" s="1094"/>
      <c r="B385" s="382">
        <f>IF(ISNUMBER('SCR-B3F-T'!E18),IF('SCR-B3F-T'!E18='SCR-B3F-T'!F18-'SCR-B3F-T'!D18,0,1),0)</f>
        <v>0</v>
      </c>
      <c r="C385" s="373" t="s">
        <v>303</v>
      </c>
    </row>
    <row r="386" spans="1:3" ht="15">
      <c r="A386" s="1094"/>
      <c r="B386" s="382">
        <f>IF(ISNUMBER('SCR-B3F-T'!E19),IF('SCR-B3F-T'!E19='SCR-B3F-T'!F19-'SCR-B3F-T'!D19,0,1),0)</f>
        <v>0</v>
      </c>
      <c r="C386" s="373" t="s">
        <v>304</v>
      </c>
    </row>
    <row r="387" spans="1:3" ht="15">
      <c r="A387" s="1094"/>
      <c r="B387" s="382">
        <f>IF(ISNUMBER('SCR-B3F-T'!E20),IF('SCR-B3F-T'!E20='SCR-B3F-T'!F20-'SCR-B3F-T'!D20,0,1),0)</f>
        <v>0</v>
      </c>
      <c r="C387" s="373" t="s">
        <v>305</v>
      </c>
    </row>
    <row r="388" spans="1:3" ht="15">
      <c r="A388" s="1094"/>
      <c r="B388" s="382">
        <f>IF(ISNUMBER('SCR-B3F-T'!E21),IF('SCR-B3F-T'!E21='SCR-B3F-T'!F21-'SCR-B3F-T'!D21,0,1),0)</f>
        <v>0</v>
      </c>
      <c r="C388" s="373" t="s">
        <v>306</v>
      </c>
    </row>
    <row r="389" spans="1:3" ht="15">
      <c r="A389" s="1094"/>
      <c r="B389" s="382">
        <f>IF(ISNUMBER('SCR-B3F-T'!E22),IF('SCR-B3F-T'!E22='SCR-B3F-T'!F22-'SCR-B3F-T'!D22,0,1),0)</f>
        <v>0</v>
      </c>
      <c r="C389" s="373" t="s">
        <v>307</v>
      </c>
    </row>
    <row r="390" spans="1:3" ht="15">
      <c r="A390" s="1094"/>
      <c r="B390" s="382">
        <f>IF(ISNUMBER('SCR-B3F-T'!E23),IF('SCR-B3F-T'!E23='SCR-B3F-T'!F23-'SCR-B3F-T'!D23,0,1),0)</f>
        <v>0</v>
      </c>
      <c r="C390" s="373" t="s">
        <v>2275</v>
      </c>
    </row>
    <row r="391" spans="1:3" ht="15">
      <c r="A391" s="1094"/>
      <c r="B391" s="382">
        <f>IF(ISNUMBER('SCR-B3F-T'!E24),IF('SCR-B3F-T'!E24='SCR-B3F-T'!F24-'SCR-B3F-T'!D24,0,1),0)</f>
        <v>0</v>
      </c>
      <c r="C391" s="373" t="s">
        <v>2278</v>
      </c>
    </row>
    <row r="392" spans="1:3" ht="15">
      <c r="A392" s="1094"/>
      <c r="B392" s="382">
        <f>IF(ISNUMBER('SCR-B3F-T'!E25),IF('SCR-B3F-T'!E25='SCR-B3F-T'!F25-'SCR-B3F-T'!D25,0,1),0)</f>
        <v>0</v>
      </c>
      <c r="C392" s="373" t="s">
        <v>2279</v>
      </c>
    </row>
    <row r="393" spans="1:3" ht="15">
      <c r="A393" s="1094"/>
      <c r="B393" s="382">
        <f>IF(ISNUMBER('SCR-B3F-T'!E26),IF('SCR-B3F-T'!E26='SCR-B3F-T'!F26-'SCR-B3F-T'!D26,0,1),0)</f>
        <v>0</v>
      </c>
      <c r="C393" s="373" t="s">
        <v>2283</v>
      </c>
    </row>
    <row r="394" spans="1:3" ht="15">
      <c r="A394" s="1094"/>
      <c r="B394" s="382">
        <f>IF(ISNUMBER('SCR-B3F-T'!E27),IF('SCR-B3F-T'!E27='SCR-B3F-T'!F27-'SCR-B3F-T'!D27,0,1),0)</f>
        <v>0</v>
      </c>
      <c r="C394" s="373" t="s">
        <v>2284</v>
      </c>
    </row>
    <row r="395" spans="1:3" ht="15">
      <c r="A395" s="1094"/>
      <c r="B395" s="382">
        <f>IF(ISNUMBER('SCR-B3F-T'!E28),IF('SCR-B3F-T'!E28='SCR-B3F-T'!F28-'SCR-B3F-T'!D28,0,1),0)</f>
        <v>0</v>
      </c>
      <c r="C395" s="373" t="s">
        <v>2285</v>
      </c>
    </row>
    <row r="396" spans="1:3" ht="15">
      <c r="A396" s="1094"/>
      <c r="B396" s="382">
        <f>IF(ISNUMBER('SCR-B3F-T'!F9),IF('SCR-B3F-T'!F9='SCR-B3F-T'!L77,0,1),0)</f>
        <v>0</v>
      </c>
      <c r="C396" s="373" t="s">
        <v>290</v>
      </c>
    </row>
    <row r="397" spans="1:3" ht="15">
      <c r="A397" s="1094"/>
      <c r="B397" s="382">
        <f>IF(ISNUMBER('SCR-B3F-T'!F10),IF('SCR-B3F-T'!F10='SCR-B3F-T'!K120,0,1),0)</f>
        <v>0</v>
      </c>
      <c r="C397" s="373" t="s">
        <v>291</v>
      </c>
    </row>
    <row r="398" spans="1:3" ht="15">
      <c r="A398" s="1094"/>
      <c r="B398" s="382">
        <f>IF(ISNUMBER('SCR-B3F-T'!F11),IF('SCR-B3F-T'!F11='SCR-B3F-T'!L157,0,1),0)</f>
        <v>0</v>
      </c>
      <c r="C398" s="373" t="s">
        <v>292</v>
      </c>
    </row>
    <row r="399" spans="1:3" ht="15">
      <c r="A399" s="1094"/>
      <c r="B399" s="382">
        <f>IF(ISNUMBER('SCR-B3F-T'!F12),IF('SCR-B3F-T'!F12='SCR-B3F-T'!L189,0,1),0)</f>
        <v>0</v>
      </c>
      <c r="C399" s="373" t="s">
        <v>293</v>
      </c>
    </row>
    <row r="400" spans="1:3" ht="15">
      <c r="A400" s="1094"/>
      <c r="B400" s="382">
        <f>IF(ISNUMBER('SCR-B3F-T'!F13),IF('SCR-B3F-T'!F13='SCR-B3F-T'!K197,0,1),0)</f>
        <v>0</v>
      </c>
      <c r="C400" s="373" t="s">
        <v>294</v>
      </c>
    </row>
    <row r="401" spans="1:3" ht="15">
      <c r="A401" s="1094"/>
      <c r="B401" s="382">
        <f>IF(ISNUMBER('SCR-B3F-T'!F14),IF('SCR-B3F-T'!F14='SCR-B3F-T'!F9+'SCR-B3F-T'!F10+'SCR-B3F-T'!F11+'SCR-B3F-T'!F12+'SCR-B3F-T'!F13-'SCR-B3F-T'!F8,0,1),0)</f>
        <v>0</v>
      </c>
      <c r="C401" s="373" t="s">
        <v>2270</v>
      </c>
    </row>
    <row r="402" spans="1:3" ht="15">
      <c r="A402" s="1094"/>
      <c r="B402" s="382">
        <f>IF(ISNUMBER('SCR-B3F-T'!F15),IF('SCR-B3F-T'!F15='SCR-B3F-T'!H201,0,1),0)</f>
        <v>0</v>
      </c>
      <c r="C402" s="373" t="s">
        <v>2272</v>
      </c>
    </row>
    <row r="403" spans="1:3" ht="15">
      <c r="A403" s="1094"/>
      <c r="B403" s="382">
        <f>IF(ISNUMBER('SCR-B3F-T'!F17),IF('SCR-B3F-T'!F17='SCR-B3F-T'!H206,0,1),0)</f>
        <v>0</v>
      </c>
      <c r="C403" s="373" t="s">
        <v>308</v>
      </c>
    </row>
    <row r="404" spans="1:3" ht="15">
      <c r="A404" s="1094"/>
      <c r="B404" s="382">
        <f>IF(ISNUMBER('SCR-B3F-T'!F18),IF('SCR-B3F-T'!F18='SCR-B3F-T'!F224,0,1),0)</f>
        <v>0</v>
      </c>
      <c r="C404" s="373" t="s">
        <v>309</v>
      </c>
    </row>
    <row r="405" spans="1:3" ht="15">
      <c r="A405" s="1094"/>
      <c r="B405" s="382">
        <f>IF(ISNUMBER('SCR-B3F-T'!F19),IF('SCR-B3F-T'!F19='SCR-B3F-T'!I229,0,1),0)</f>
        <v>0</v>
      </c>
      <c r="C405" s="373" t="s">
        <v>310</v>
      </c>
    </row>
    <row r="406" spans="1:3" ht="15">
      <c r="A406" s="1094"/>
      <c r="B406" s="382">
        <f>IF(ISNUMBER('SCR-B3F-T'!F20),IF('SCR-B3F-T'!F20='SCR-B3F-T'!F234,0,1),0)</f>
        <v>0</v>
      </c>
      <c r="C406" s="373" t="s">
        <v>311</v>
      </c>
    </row>
    <row r="407" spans="1:3" ht="15">
      <c r="A407" s="1094"/>
      <c r="B407" s="382">
        <f>IF(ISNUMBER('SCR-B3F-T'!F21),IF('SCR-B3F-T'!F21='SCR-B3F-T'!F251,0,1),0)</f>
        <v>0</v>
      </c>
      <c r="C407" s="373" t="s">
        <v>312</v>
      </c>
    </row>
    <row r="408" spans="1:3" ht="15">
      <c r="A408" s="1094"/>
      <c r="B408" s="382">
        <f>IF(ISNUMBER('SCR-B3F-T'!F22),IF('SCR-B3F-T'!F22='SCR-B3F-T'!F270,0,1),0)</f>
        <v>0</v>
      </c>
      <c r="C408" s="373" t="s">
        <v>313</v>
      </c>
    </row>
    <row r="409" spans="1:3" ht="15">
      <c r="A409" s="1094"/>
      <c r="B409" s="382">
        <f>IF(ISNUMBER('SCR-B3F-T'!F23),IF('SCR-B3F-T'!F23='SCR-B3F-T'!F17+'SCR-B3F-T'!F18+'SCR-B3F-T'!F19+'SCR-B3F-T'!F20+'SCR-B3F-T'!F21+'SCR-B3F-T'!F22-'SCR-B3F-T'!F16,0,1),0)</f>
        <v>0</v>
      </c>
      <c r="C409" s="373" t="s">
        <v>2276</v>
      </c>
    </row>
    <row r="410" spans="1:3" ht="15">
      <c r="A410" s="1094"/>
      <c r="B410" s="382">
        <f>IF(ISNUMBER('SCR-B3F-T'!F25),IF('SCR-B3F-T'!F25='SCR-B3F-T'!G282,0,1),0)</f>
        <v>0</v>
      </c>
      <c r="C410" s="373" t="s">
        <v>2280</v>
      </c>
    </row>
    <row r="411" spans="1:3" ht="15">
      <c r="A411" s="1094"/>
      <c r="B411" s="382">
        <f>IF(ISNUMBER('SCR-B3F-T'!F26),IF('SCR-B3F-T'!F26='SCR-B3F-T'!F8+'SCR-B3F-T'!F15+'SCR-B3F-T'!F16+'SCR-B3F-T'!F24,0,1),0)</f>
        <v>0</v>
      </c>
      <c r="C411" s="373" t="s">
        <v>2286</v>
      </c>
    </row>
    <row r="412" spans="1:3" ht="15">
      <c r="A412" s="1094"/>
      <c r="B412" s="382">
        <f>IF(ISNUMBER('SCR-B3F-T'!F27),IF('SCR-B3F-T'!F27='SCR-B3F-T'!F26-'SCR-B3F-T'!F28,0,1),0)</f>
        <v>0</v>
      </c>
      <c r="C412" s="373" t="s">
        <v>2287</v>
      </c>
    </row>
    <row r="413" spans="1:3" ht="15">
      <c r="A413" s="1094"/>
      <c r="B413" s="382">
        <f>IF(ISNUMBER('SCR-B3F-T'!D31),IF('SCR-B3F-T'!D31='SCR-B3F-T'!N321,0,1),0)</f>
        <v>0</v>
      </c>
      <c r="C413" s="373" t="s">
        <v>314</v>
      </c>
    </row>
    <row r="414" spans="1:3" ht="15">
      <c r="A414" s="1094"/>
      <c r="B414" s="388">
        <f>IF(ISNUMBER('SCR-B3F-T'!D32),IF('SCR-B3F-T'!D32='SCR-B3F-T'!J349,0,1),0)</f>
        <v>0</v>
      </c>
      <c r="C414" s="387" t="s">
        <v>315</v>
      </c>
    </row>
    <row r="415" spans="1:3" ht="15">
      <c r="A415" s="1094"/>
      <c r="B415" s="382">
        <f>IF(ISNUMBER('SCR-B3F-T'!D33),IF('SCR-B3F-T'!D33='SCR-B3F-T'!M374,0,1),0)</f>
        <v>0</v>
      </c>
      <c r="C415" s="373" t="s">
        <v>316</v>
      </c>
    </row>
    <row r="416" spans="1:3" ht="15">
      <c r="A416" s="1094"/>
      <c r="B416" s="382">
        <f>IF(ISNUMBER('SCR-B3F-T'!D34),IF('SCR-B3F-T'!D34='SCR-B3F-T'!D31+'SCR-B3F-T'!D32+'SCR-B3F-T'!D33-'SCR-B3F-T'!D30,0,1),0)</f>
        <v>0</v>
      </c>
      <c r="C416" s="373" t="s">
        <v>2288</v>
      </c>
    </row>
    <row r="417" spans="1:3" ht="15">
      <c r="A417" s="1094"/>
      <c r="B417" s="382">
        <f>IF(ISNUMBER('SCR-B3F-T'!E30),IF('SCR-B3F-T'!E30='SCR-B3F-T'!D30-'SCR-B3F-T'!F30,0,1),0)</f>
        <v>0</v>
      </c>
      <c r="C417" s="373" t="s">
        <v>2289</v>
      </c>
    </row>
    <row r="418" spans="1:3" ht="15">
      <c r="A418" s="1094"/>
      <c r="B418" s="382">
        <f>IF(ISNUMBER('SCR-B3F-T'!E31),IF('SCR-B3F-T'!E31='SCR-B3F-T'!D31-'SCR-B3F-T'!F31,0,1),0)</f>
        <v>0</v>
      </c>
      <c r="C418" s="373" t="s">
        <v>317</v>
      </c>
    </row>
    <row r="419" spans="1:3" ht="15">
      <c r="A419" s="1094"/>
      <c r="B419" s="382">
        <f>IF(ISNUMBER('SCR-B3F-T'!E32),IF('SCR-B3F-T'!E32='SCR-B3F-T'!D32-'SCR-B3F-T'!F32,0,1),0)</f>
        <v>0</v>
      </c>
      <c r="C419" s="373" t="s">
        <v>318</v>
      </c>
    </row>
    <row r="420" spans="1:3" ht="15">
      <c r="A420" s="1094"/>
      <c r="B420" s="382">
        <f>IF(ISNUMBER('SCR-B3F-T'!E33),IF('SCR-B3F-T'!E33='SCR-B3F-T'!D33-'SCR-B3F-T'!F33,0,1),0)</f>
        <v>0</v>
      </c>
      <c r="C420" s="373" t="s">
        <v>319</v>
      </c>
    </row>
    <row r="421" spans="1:3" ht="15">
      <c r="A421" s="1094"/>
      <c r="B421" s="382">
        <f>IF(ISNUMBER('SCR-B3F-T'!E34),IF('SCR-B3F-T'!E34='SCR-B3F-T'!D34-'SCR-B3F-T'!F34,0,1),0)</f>
        <v>0</v>
      </c>
      <c r="C421" s="373" t="s">
        <v>2290</v>
      </c>
    </row>
    <row r="422" spans="1:3" ht="15">
      <c r="A422" s="1094"/>
      <c r="B422" s="382">
        <f>IF(ISNUMBER('SCR-B3F-T'!F31),IF('SCR-B3F-T'!F31='SCR-B3F-T'!Q321,0,1),0)</f>
        <v>0</v>
      </c>
      <c r="C422" s="373" t="s">
        <v>320</v>
      </c>
    </row>
    <row r="423" spans="1:3" ht="15">
      <c r="A423" s="1094"/>
      <c r="B423" s="388">
        <f>IF(ISNUMBER('SCR-B3F-T'!F32),IF('SCR-B3F-T'!F32='SCR-B3F-T'!M349,0,1),0)</f>
        <v>0</v>
      </c>
      <c r="C423" s="387" t="s">
        <v>321</v>
      </c>
    </row>
    <row r="424" spans="1:3" ht="15">
      <c r="A424" s="1094"/>
      <c r="B424" s="382">
        <f>IF(ISNUMBER('SCR-B3F-T'!F33),IF('SCR-B3F-T'!F33='SCR-B3F-T'!P374,0,1),0)</f>
        <v>0</v>
      </c>
      <c r="C424" s="373" t="s">
        <v>322</v>
      </c>
    </row>
    <row r="425" spans="1:3" ht="15">
      <c r="A425" s="1094"/>
      <c r="B425" s="382">
        <f>IF(ISNUMBER('SCR-B3F-T'!F34),IF('SCR-B3F-T'!F34='SCR-B3F-T'!F31+'SCR-B3F-T'!F32+'SCR-B3F-T'!F33-'SCR-B3F-T'!F30,0,1),0)</f>
        <v>0</v>
      </c>
      <c r="C425" s="373" t="s">
        <v>13</v>
      </c>
    </row>
    <row r="426" spans="1:3" ht="15">
      <c r="A426" s="1094"/>
      <c r="B426" s="382">
        <f>IF(ISNUMBER('SCR-B3F-T'!G39),IF('SCR-B3F-T'!G39='SCR-B3F-T'!F39/'SCR-B3F-T'!E39,0,1),0)</f>
        <v>0</v>
      </c>
      <c r="C426" s="373" t="s">
        <v>329</v>
      </c>
    </row>
    <row r="427" spans="1:3" ht="15">
      <c r="A427" s="1094"/>
      <c r="B427" s="382">
        <f>IF(ISNUMBER('SCR-B3F-T'!G40),IF('SCR-B3F-T'!G40='SCR-B3F-T'!F40/'SCR-B3F-T'!E40,0,1),0)</f>
        <v>0</v>
      </c>
      <c r="C427" s="373" t="s">
        <v>330</v>
      </c>
    </row>
    <row r="428" spans="1:3" ht="15">
      <c r="A428" s="1094"/>
      <c r="B428" s="382">
        <f>IF(ISNUMBER('SCR-B3F-T'!G41),IF('SCR-B3F-T'!G41='SCR-B3F-T'!F41/'SCR-B3F-T'!E41,0,1),0)</f>
        <v>0</v>
      </c>
      <c r="C428" s="373" t="s">
        <v>331</v>
      </c>
    </row>
    <row r="429" spans="1:3" ht="15">
      <c r="A429" s="1094"/>
      <c r="B429" s="382">
        <f>IF(ISNUMBER('SCR-B3F-T'!G42),IF('SCR-B3F-T'!G42='SCR-B3F-T'!F42/'SCR-B3F-T'!E42,0,1),0)</f>
        <v>0</v>
      </c>
      <c r="C429" s="373" t="s">
        <v>332</v>
      </c>
    </row>
    <row r="430" spans="1:3" ht="15">
      <c r="A430" s="1094"/>
      <c r="B430" s="382">
        <f>IF(ISNUMBER('SCR-B3F-T'!G43),IF('SCR-B3F-T'!G43='SCR-B3F-T'!F43/'SCR-B3F-T'!E43,0,1),0)</f>
        <v>0</v>
      </c>
      <c r="C430" s="373" t="s">
        <v>333</v>
      </c>
    </row>
    <row r="431" spans="1:3" ht="15">
      <c r="A431" s="1094"/>
      <c r="B431" s="382">
        <f>IF(ISNUMBER('SCR-B3F-T'!G44),IF('SCR-B3F-T'!G44='SCR-B3F-T'!F44/'SCR-B3F-T'!E44,0,1),0)</f>
        <v>0</v>
      </c>
      <c r="C431" s="373" t="s">
        <v>334</v>
      </c>
    </row>
    <row r="432" spans="1:3" ht="15">
      <c r="A432" s="1094"/>
      <c r="B432" s="382">
        <f>IF(ISNUMBER('SCR-B3F-T'!G45),IF('SCR-B3F-T'!G45='SCR-B3F-T'!F45/'SCR-B3F-T'!E45,0,1),0)</f>
        <v>0</v>
      </c>
      <c r="C432" s="373" t="s">
        <v>335</v>
      </c>
    </row>
    <row r="433" spans="1:3" ht="15">
      <c r="A433" s="1094"/>
      <c r="B433" s="382">
        <f>IF(ISNUMBER('SCR-B3F-T'!G46),IF('SCR-B3F-T'!G46='SCR-B3F-T'!F46/'SCR-B3F-T'!E46,0,1),0)</f>
        <v>0</v>
      </c>
      <c r="C433" s="373" t="s">
        <v>336</v>
      </c>
    </row>
    <row r="434" spans="1:3" ht="15">
      <c r="A434" s="1094"/>
      <c r="B434" s="382">
        <f>IF(ISNUMBER('SCR-B3F-T'!G47),IF('SCR-B3F-T'!G47='SCR-B3F-T'!F47/'SCR-B3F-T'!E47,0,1),0)</f>
        <v>0</v>
      </c>
      <c r="C434" s="373" t="s">
        <v>337</v>
      </c>
    </row>
    <row r="435" spans="1:3" ht="15">
      <c r="A435" s="1094"/>
      <c r="B435" s="382">
        <f>IF(ISNUMBER('SCR-B3F-T'!G48),IF('SCR-B3F-T'!G48='SCR-B3F-T'!F48/'SCR-B3F-T'!E48,0,1),0)</f>
        <v>0</v>
      </c>
      <c r="C435" s="373" t="s">
        <v>338</v>
      </c>
    </row>
    <row r="436" spans="1:3" ht="15">
      <c r="A436" s="1094"/>
      <c r="B436" s="382">
        <f>IF(ISNUMBER('SCR-B3F-T'!G49),IF('SCR-B3F-T'!G49='SCR-B3F-T'!F49/'SCR-B3F-T'!E49,0,1),0)</f>
        <v>0</v>
      </c>
      <c r="C436" s="373" t="s">
        <v>339</v>
      </c>
    </row>
    <row r="437" spans="1:3" ht="15">
      <c r="A437" s="1094"/>
      <c r="B437" s="382">
        <f>IF(ISNUMBER('SCR-B3F-T'!G50),IF('SCR-B3F-T'!G50='SCR-B3F-T'!F50/'SCR-B3F-T'!E50,0,1),0)</f>
        <v>0</v>
      </c>
      <c r="C437" s="373" t="s">
        <v>340</v>
      </c>
    </row>
    <row r="438" spans="1:3" ht="15">
      <c r="A438" s="1094"/>
      <c r="B438" s="382">
        <f>IF(ISNUMBER('SCR-B3F-T'!G51),IF('SCR-B3F-T'!G51='SCR-B3F-T'!F51/'SCR-B3F-T'!E51,0,1),0)</f>
        <v>0</v>
      </c>
      <c r="C438" s="373" t="s">
        <v>341</v>
      </c>
    </row>
    <row r="439" spans="1:3" ht="15">
      <c r="A439" s="1094"/>
      <c r="B439" s="382">
        <f>IF(ISNUMBER('SCR-B3F-T'!G52),IF('SCR-B3F-T'!G52='SCR-B3F-T'!F52/'SCR-B3F-T'!E52,0,1),0)</f>
        <v>0</v>
      </c>
      <c r="C439" s="373" t="s">
        <v>342</v>
      </c>
    </row>
    <row r="440" spans="1:3" ht="15">
      <c r="A440" s="1094"/>
      <c r="B440" s="382">
        <f>IF(ISNUMBER('SCR-B3F-T'!G53),IF('SCR-B3F-T'!G53='SCR-B3F-T'!F53/'SCR-B3F-T'!E53,0,1),0)</f>
        <v>0</v>
      </c>
      <c r="C440" s="373" t="s">
        <v>343</v>
      </c>
    </row>
    <row r="441" spans="1:3" ht="15">
      <c r="A441" s="1094"/>
      <c r="B441" s="382">
        <f>IF(ISNUMBER('SCR-B3F-T'!G54),IF('SCR-B3F-T'!G54='SCR-B3F-T'!F54/'SCR-B3F-T'!E54,0,1),0)</f>
        <v>0</v>
      </c>
      <c r="C441" s="373" t="s">
        <v>344</v>
      </c>
    </row>
    <row r="442" spans="1:3" ht="15">
      <c r="A442" s="1094"/>
      <c r="B442" s="382">
        <f>IF(ISNUMBER('SCR-B3F-T'!G55),IF('SCR-B3F-T'!G55='SCR-B3F-T'!F55/'SCR-B3F-T'!E55,0,1),0)</f>
        <v>0</v>
      </c>
      <c r="C442" s="373" t="s">
        <v>345</v>
      </c>
    </row>
    <row r="443" spans="1:3" ht="15">
      <c r="A443" s="1094"/>
      <c r="B443" s="382">
        <f>IF(ISNUMBER('SCR-B3F-T'!G56),IF('SCR-B3F-T'!G56='SCR-B3F-T'!F56/'SCR-B3F-T'!E56,0,1),0)</f>
        <v>0</v>
      </c>
      <c r="C443" s="373" t="s">
        <v>346</v>
      </c>
    </row>
    <row r="444" spans="1:3" ht="15">
      <c r="A444" s="1094"/>
      <c r="B444" s="382">
        <f>IF(ISNUMBER('SCR-B3F-T'!G57),IF('SCR-B3F-T'!G57='SCR-B3F-T'!F57/'SCR-B3F-T'!E57,0,1),0)</f>
        <v>0</v>
      </c>
      <c r="C444" s="373" t="s">
        <v>347</v>
      </c>
    </row>
    <row r="445" spans="1:3" ht="15">
      <c r="A445" s="1094"/>
      <c r="B445" s="382">
        <f>IF(ISNUMBER('SCR-B3F-T'!G58),IF('SCR-B3F-T'!G58='SCR-B3F-T'!F58/'SCR-B3F-T'!E58,0,1),0)</f>
        <v>0</v>
      </c>
      <c r="C445" s="373" t="s">
        <v>348</v>
      </c>
    </row>
    <row r="446" spans="1:3" ht="15">
      <c r="A446" s="1094"/>
      <c r="B446" s="382">
        <f>IF(ISNUMBER('SCR-B3F-T'!D59),IF('SCR-B3F-T'!D59=SUM('SCR-B3F-T'!D39:D58),0,1),0)</f>
        <v>0</v>
      </c>
      <c r="C446" s="373" t="s">
        <v>326</v>
      </c>
    </row>
    <row r="447" spans="1:3" ht="15">
      <c r="A447" s="1094"/>
      <c r="B447" s="382">
        <f>IF(ISNUMBER('SCR-B3F-T'!E59),IF('SCR-B3F-T'!E59=SUM('SCR-B3F-T'!E39:E58),0,1),0)</f>
        <v>0</v>
      </c>
      <c r="C447" s="373" t="s">
        <v>0</v>
      </c>
    </row>
    <row r="448" spans="1:3" ht="15">
      <c r="A448" s="1094"/>
      <c r="B448" s="382">
        <f>IF(ISNUMBER('SCR-B3F-T'!F59),IF('SCR-B3F-T'!F59=SUM('SCR-B3F-T'!F39:F58),0,1),0)</f>
        <v>0</v>
      </c>
      <c r="C448" s="373" t="s">
        <v>1</v>
      </c>
    </row>
    <row r="449" spans="1:3" ht="15">
      <c r="A449" s="1094"/>
      <c r="B449" s="382">
        <f>IF(ISNUMBER('SCR-B3F-T'!G59),IF('SCR-B3F-T'!G59=SUM('SCR-B3F-T'!G39:G58),0,1),0)</f>
        <v>0</v>
      </c>
      <c r="C449" s="373" t="s">
        <v>2</v>
      </c>
    </row>
    <row r="450" spans="1:3" ht="15">
      <c r="A450" s="1094"/>
      <c r="B450" s="382">
        <f>IF(ISNUMBER('SCR-B3F-T'!L39),IF('SCR-B3F-T'!L39='SCR-B3F-T'!J39+'SCR-B3F-T'!K39,0,1),0)</f>
        <v>0</v>
      </c>
      <c r="C450" s="373" t="s">
        <v>356</v>
      </c>
    </row>
    <row r="451" spans="1:3" ht="15">
      <c r="A451" s="1094"/>
      <c r="B451" s="382">
        <f>IF(ISNUMBER('SCR-B3F-T'!L40),IF('SCR-B3F-T'!L40='SCR-B3F-T'!J40+'SCR-B3F-T'!K40,0,1),0)</f>
        <v>0</v>
      </c>
      <c r="C451" s="373" t="s">
        <v>357</v>
      </c>
    </row>
    <row r="452" spans="1:3" ht="15">
      <c r="A452" s="1094"/>
      <c r="B452" s="382">
        <f>IF(ISNUMBER('SCR-B3F-T'!L41),IF('SCR-B3F-T'!L41='SCR-B3F-T'!J41+'SCR-B3F-T'!K41,0,1),0)</f>
        <v>0</v>
      </c>
      <c r="C452" s="373" t="s">
        <v>358</v>
      </c>
    </row>
    <row r="453" spans="1:3" ht="15">
      <c r="A453" s="1094"/>
      <c r="B453" s="382">
        <f>IF(ISNUMBER('SCR-B3F-T'!L42),IF('SCR-B3F-T'!L42='SCR-B3F-T'!J42+'SCR-B3F-T'!K42,0,1),0)</f>
        <v>0</v>
      </c>
      <c r="C453" s="373" t="s">
        <v>359</v>
      </c>
    </row>
    <row r="454" spans="1:3" ht="15">
      <c r="A454" s="1094"/>
      <c r="B454" s="382">
        <f>IF(ISNUMBER('SCR-B3F-T'!L43),IF('SCR-B3F-T'!L43='SCR-B3F-T'!J43+'SCR-B3F-T'!K43,0,1),0)</f>
        <v>0</v>
      </c>
      <c r="C454" s="373" t="s">
        <v>360</v>
      </c>
    </row>
    <row r="455" spans="1:3" ht="15">
      <c r="A455" s="1094"/>
      <c r="B455" s="382">
        <f>IF(ISNUMBER('SCR-B3F-T'!L44),IF('SCR-B3F-T'!L44='SCR-B3F-T'!J44+'SCR-B3F-T'!K44,0,1),0)</f>
        <v>0</v>
      </c>
      <c r="C455" s="373" t="s">
        <v>361</v>
      </c>
    </row>
    <row r="456" spans="1:3" ht="15">
      <c r="A456" s="1094"/>
      <c r="B456" s="382">
        <f>IF(ISNUMBER('SCR-B3F-T'!L45),IF('SCR-B3F-T'!L45='SCR-B3F-T'!J45+'SCR-B3F-T'!K45,0,1),0)</f>
        <v>0</v>
      </c>
      <c r="C456" s="373" t="s">
        <v>362</v>
      </c>
    </row>
    <row r="457" spans="1:3" ht="15">
      <c r="A457" s="1094"/>
      <c r="B457" s="382">
        <f>IF(ISNUMBER('SCR-B3F-T'!L46),IF('SCR-B3F-T'!L46='SCR-B3F-T'!J46+'SCR-B3F-T'!K46,0,1),0)</f>
        <v>0</v>
      </c>
      <c r="C457" s="373" t="s">
        <v>363</v>
      </c>
    </row>
    <row r="458" spans="1:3" ht="15">
      <c r="A458" s="1094"/>
      <c r="B458" s="382">
        <f>IF(ISNUMBER('SCR-B3F-T'!L47),IF('SCR-B3F-T'!L47='SCR-B3F-T'!J47+'SCR-B3F-T'!K47,0,1),0)</f>
        <v>0</v>
      </c>
      <c r="C458" s="373" t="s">
        <v>364</v>
      </c>
    </row>
    <row r="459" spans="1:3" ht="15">
      <c r="A459" s="1094"/>
      <c r="B459" s="382">
        <f>IF(ISNUMBER('SCR-B3F-T'!L48),IF('SCR-B3F-T'!L48='SCR-B3F-T'!J48+'SCR-B3F-T'!K48,0,1),0)</f>
        <v>0</v>
      </c>
      <c r="C459" s="373" t="s">
        <v>365</v>
      </c>
    </row>
    <row r="460" spans="1:3" ht="15">
      <c r="A460" s="1094"/>
      <c r="B460" s="382">
        <f>IF(ISNUMBER('SCR-B3F-T'!L49),IF('SCR-B3F-T'!L49='SCR-B3F-T'!J49+'SCR-B3F-T'!K49,0,1),0)</f>
        <v>0</v>
      </c>
      <c r="C460" s="373" t="s">
        <v>366</v>
      </c>
    </row>
    <row r="461" spans="1:3" ht="15">
      <c r="A461" s="1094"/>
      <c r="B461" s="382">
        <f>IF(ISNUMBER('SCR-B3F-T'!L50),IF('SCR-B3F-T'!L50='SCR-B3F-T'!J50+'SCR-B3F-T'!K50,0,1),0)</f>
        <v>0</v>
      </c>
      <c r="C461" s="373" t="s">
        <v>367</v>
      </c>
    </row>
    <row r="462" spans="1:3" ht="15">
      <c r="A462" s="1094"/>
      <c r="B462" s="382">
        <f>IF(ISNUMBER('SCR-B3F-T'!L51),IF('SCR-B3F-T'!L51='SCR-B3F-T'!J51+'SCR-B3F-T'!K51,0,1),0)</f>
        <v>0</v>
      </c>
      <c r="C462" s="373" t="s">
        <v>368</v>
      </c>
    </row>
    <row r="463" spans="1:3" ht="15">
      <c r="A463" s="1094"/>
      <c r="B463" s="382">
        <f>IF(ISNUMBER('SCR-B3F-T'!L52),IF('SCR-B3F-T'!L52='SCR-B3F-T'!J52+'SCR-B3F-T'!K52,0,1),0)</f>
        <v>0</v>
      </c>
      <c r="C463" s="373" t="s">
        <v>369</v>
      </c>
    </row>
    <row r="464" spans="1:3" ht="15">
      <c r="A464" s="1094"/>
      <c r="B464" s="382">
        <f>IF(ISNUMBER('SCR-B3F-T'!L53),IF('SCR-B3F-T'!L53='SCR-B3F-T'!J53+'SCR-B3F-T'!K53,0,1),0)</f>
        <v>0</v>
      </c>
      <c r="C464" s="373" t="s">
        <v>370</v>
      </c>
    </row>
    <row r="465" spans="1:3" ht="15">
      <c r="A465" s="1094"/>
      <c r="B465" s="382">
        <f>IF(ISNUMBER('SCR-B3F-T'!L54),IF('SCR-B3F-T'!L54='SCR-B3F-T'!J54+'SCR-B3F-T'!K54,0,1),0)</f>
        <v>0</v>
      </c>
      <c r="C465" s="373" t="s">
        <v>371</v>
      </c>
    </row>
    <row r="466" spans="1:3" ht="15">
      <c r="A466" s="1094"/>
      <c r="B466" s="382">
        <f>IF(ISNUMBER('SCR-B3F-T'!L55),IF('SCR-B3F-T'!L55='SCR-B3F-T'!J55+'SCR-B3F-T'!K55,0,1),0)</f>
        <v>0</v>
      </c>
      <c r="C466" s="373" t="s">
        <v>372</v>
      </c>
    </row>
    <row r="467" spans="1:3" ht="15">
      <c r="A467" s="1094"/>
      <c r="B467" s="382">
        <f>IF(ISNUMBER('SCR-B3F-T'!L56),IF('SCR-B3F-T'!L56='SCR-B3F-T'!J56+'SCR-B3F-T'!K56,0,1),0)</f>
        <v>0</v>
      </c>
      <c r="C467" s="373" t="s">
        <v>373</v>
      </c>
    </row>
    <row r="468" spans="1:3" ht="15">
      <c r="A468" s="1094"/>
      <c r="B468" s="382">
        <f>IF(ISNUMBER('SCR-B3F-T'!L57),IF('SCR-B3F-T'!L57='SCR-B3F-T'!J57+'SCR-B3F-T'!K57,0,1),0)</f>
        <v>0</v>
      </c>
      <c r="C468" s="373" t="s">
        <v>374</v>
      </c>
    </row>
    <row r="469" spans="1:3" ht="15">
      <c r="A469" s="1094"/>
      <c r="B469" s="382">
        <f>IF(ISNUMBER('SCR-B3F-T'!L58),IF('SCR-B3F-T'!L58='SCR-B3F-T'!J58+'SCR-B3F-T'!K58,0,1),0)</f>
        <v>0</v>
      </c>
      <c r="C469" s="373" t="s">
        <v>375</v>
      </c>
    </row>
    <row r="470" spans="1:3" ht="15">
      <c r="A470" s="1094"/>
      <c r="B470" s="382">
        <f>IF(ISNUMBER('SCR-B3F-T'!I59),IF('SCR-B3F-T'!I59=SUM('SCR-B3F-T'!I39:I58),0,1),0)</f>
        <v>0</v>
      </c>
      <c r="C470" s="373" t="s">
        <v>350</v>
      </c>
    </row>
    <row r="471" spans="1:3" ht="15">
      <c r="A471" s="1094"/>
      <c r="B471" s="382">
        <f>IF(ISNUMBER('SCR-B3F-T'!J59),IF('SCR-B3F-T'!J59=SUM('SCR-B3F-T'!J39:J58),0,1),0)</f>
        <v>0</v>
      </c>
      <c r="C471" s="373" t="s">
        <v>352</v>
      </c>
    </row>
    <row r="472" spans="1:3" ht="15">
      <c r="A472" s="1094"/>
      <c r="B472" s="382">
        <f>IF(ISNUMBER('SCR-B3F-T'!K59),IF('SCR-B3F-T'!K59=SUM('SCR-B3F-T'!K39:K58),0,1),0)</f>
        <v>0</v>
      </c>
      <c r="C472" s="373" t="s">
        <v>354</v>
      </c>
    </row>
    <row r="473" spans="1:3" ht="15">
      <c r="A473" s="1094"/>
      <c r="B473" s="382">
        <f>IF(ISNUMBER('SCR-B3F-T'!L59),IF('SCR-B3F-T'!L59=SUM('SCR-B3F-T'!L39:L58),0,1),0)</f>
        <v>0</v>
      </c>
      <c r="C473" s="373" t="s">
        <v>5</v>
      </c>
    </row>
    <row r="474" spans="1:3" ht="15">
      <c r="A474" s="1094"/>
      <c r="B474" s="382">
        <f>IF(ISNUMBER('SCR-B3F-T'!D74),IF('SCR-B3F-T'!D74=SUM('SCR-B3F-T'!D60:D73),0,1),0)</f>
        <v>0</v>
      </c>
      <c r="C474" s="373" t="s">
        <v>327</v>
      </c>
    </row>
    <row r="475" spans="1:3" ht="15">
      <c r="A475" s="1094"/>
      <c r="B475" s="382">
        <f>IF(ISNUMBER('SCR-B3F-T'!D75),IF('SCR-B3F-T'!D75='SCR-B3F-T'!D59+'SCR-B3F-T'!D75,0,1),0)</f>
        <v>0</v>
      </c>
      <c r="C475" s="373" t="s">
        <v>328</v>
      </c>
    </row>
    <row r="476" spans="1:3" ht="15">
      <c r="A476" s="1094"/>
      <c r="B476" s="382">
        <f>IF(ISNUMBER('SCR-B3F-T'!E74),IF('SCR-B3F-T'!E74=SUM('SCR-B3F-T'!E60:E73),0,1),0)</f>
        <v>0</v>
      </c>
      <c r="C476" s="373" t="s">
        <v>3</v>
      </c>
    </row>
    <row r="477" spans="1:3" ht="15">
      <c r="A477" s="1094"/>
      <c r="B477" s="382">
        <f>IF(ISNUMBER('SCR-B3F-T'!E75),IF('SCR-B3F-T'!E75='SCR-B3F-T'!E59+'SCR-B3F-T'!E74,0,1),0)</f>
        <v>0</v>
      </c>
      <c r="C477" s="373" t="s">
        <v>4</v>
      </c>
    </row>
    <row r="478" spans="1:3" ht="15">
      <c r="A478" s="1094"/>
      <c r="B478" s="382">
        <f>IF(ISNUMBER('SCR-B3F-T'!I75),IF('SCR-B3F-T'!I75='SCR-B3F-T'!I59+'SCR-B3F-T'!I74,0,1),0)</f>
        <v>0</v>
      </c>
      <c r="C478" s="373" t="s">
        <v>351</v>
      </c>
    </row>
    <row r="479" spans="1:3" ht="15">
      <c r="A479" s="1094"/>
      <c r="B479" s="382">
        <f>IF(ISNUMBER('SCR-B3F-T'!I76),IF('SCR-B3F-T'!I76='SCR-B3F-T'!I75-'SCR-B3F-T'!I77,0,1),0)</f>
        <v>0</v>
      </c>
      <c r="C479" s="373" t="s">
        <v>2291</v>
      </c>
    </row>
    <row r="480" spans="1:3" ht="15">
      <c r="A480" s="1094"/>
      <c r="B480" s="382">
        <f>IF(ISNUMBER('SCR-B3F-T'!J75),IF('SCR-B3F-T'!J75='SCR-B3F-T'!J59+'SCR-B3F-T'!J74,0,1),0)</f>
        <v>0</v>
      </c>
      <c r="C480" s="373" t="s">
        <v>353</v>
      </c>
    </row>
    <row r="481" spans="1:3" ht="15">
      <c r="A481" s="1094"/>
      <c r="B481" s="382">
        <f>IF(ISNUMBER('SCR-B3F-T'!K75),IF('SCR-B3F-T'!K75='SCR-B3F-T'!K59+'SCR-B3F-T'!K74,0,1),0)</f>
        <v>0</v>
      </c>
      <c r="C481" s="373" t="s">
        <v>355</v>
      </c>
    </row>
    <row r="482" spans="1:3" ht="15">
      <c r="A482" s="1094"/>
      <c r="B482" s="382">
        <f>IF(ISNUMBER('SCR-B3F-T'!L75),IF('SCR-B3F-T'!L75='SCR-B3F-T'!L59+'SCR-B3F-T'!L74,0,1),0)</f>
        <v>0</v>
      </c>
      <c r="C482" s="373" t="s">
        <v>376</v>
      </c>
    </row>
    <row r="483" spans="1:3" ht="15">
      <c r="A483" s="1094"/>
      <c r="B483" s="382">
        <f>IF(ISNUMBER('SCR-B3F-T'!L76),IF('SCR-B3F-T'!L76='SCR-B3F-T'!L75-'SCR-B3F-T'!L77,0,1),0)</f>
        <v>0</v>
      </c>
      <c r="C483" s="373" t="s">
        <v>2292</v>
      </c>
    </row>
    <row r="484" spans="1:3" ht="15">
      <c r="A484" s="1094"/>
      <c r="B484" s="382">
        <f>IF(ISNUMBER('SCR-B3F-T'!G82),IF('SCR-B3F-T'!G82='SCR-B3F-T'!F82/'SCR-B3F-T'!E82,0,1),0)</f>
        <v>0</v>
      </c>
      <c r="C484" s="373" t="s">
        <v>384</v>
      </c>
    </row>
    <row r="485" spans="1:3" ht="15">
      <c r="A485" s="1094"/>
      <c r="B485" s="382">
        <f>IF(ISNUMBER('SCR-B3F-T'!G83),IF('SCR-B3F-T'!G83='SCR-B3F-T'!F83/'SCR-B3F-T'!E83,0,1),0)</f>
        <v>0</v>
      </c>
      <c r="C485" s="373" t="s">
        <v>385</v>
      </c>
    </row>
    <row r="486" spans="1:3" ht="15">
      <c r="A486" s="1094"/>
      <c r="B486" s="382">
        <f>IF(ISNUMBER('SCR-B3F-T'!G84),IF('SCR-B3F-T'!G84='SCR-B3F-T'!F84/'SCR-B3F-T'!E84,0,1),0)</f>
        <v>0</v>
      </c>
      <c r="C486" s="373" t="s">
        <v>386</v>
      </c>
    </row>
    <row r="487" spans="1:3" ht="15">
      <c r="A487" s="1094"/>
      <c r="B487" s="382">
        <f>IF(ISNUMBER('SCR-B3F-T'!G85),IF('SCR-B3F-T'!G85='SCR-B3F-T'!F85/'SCR-B3F-T'!E85,0,1),0)</f>
        <v>0</v>
      </c>
      <c r="C487" s="373" t="s">
        <v>387</v>
      </c>
    </row>
    <row r="488" spans="1:3" ht="15">
      <c r="A488" s="1094"/>
      <c r="B488" s="382">
        <f>IF(ISNUMBER('SCR-B3F-T'!G86),IF('SCR-B3F-T'!G86='SCR-B3F-T'!F86/'SCR-B3F-T'!E86,0,1),0)</f>
        <v>0</v>
      </c>
      <c r="C488" s="373" t="s">
        <v>388</v>
      </c>
    </row>
    <row r="489" spans="1:3" ht="15">
      <c r="A489" s="1094"/>
      <c r="B489" s="382">
        <f>IF(ISNUMBER('SCR-B3F-T'!G87),IF('SCR-B3F-T'!G87='SCR-B3F-T'!F87/'SCR-B3F-T'!E87,0,1),0)</f>
        <v>0</v>
      </c>
      <c r="C489" s="373" t="s">
        <v>389</v>
      </c>
    </row>
    <row r="490" spans="1:3" ht="15">
      <c r="A490" s="1094"/>
      <c r="B490" s="382">
        <f>IF(ISNUMBER('SCR-B3F-T'!G88),IF('SCR-B3F-T'!G88='SCR-B3F-T'!F88/'SCR-B3F-T'!E88,0,1),0)</f>
        <v>0</v>
      </c>
      <c r="C490" s="373" t="s">
        <v>390</v>
      </c>
    </row>
    <row r="491" spans="1:3" ht="15">
      <c r="A491" s="1094"/>
      <c r="B491" s="382">
        <f>IF(ISNUMBER('SCR-B3F-T'!G89),IF('SCR-B3F-T'!G89='SCR-B3F-T'!F89/'SCR-B3F-T'!E89,0,1),0)</f>
        <v>0</v>
      </c>
      <c r="C491" s="373" t="s">
        <v>391</v>
      </c>
    </row>
    <row r="492" spans="1:3" ht="15">
      <c r="A492" s="1094"/>
      <c r="B492" s="382">
        <f>IF(ISNUMBER('SCR-B3F-T'!G90),IF('SCR-B3F-T'!G90='SCR-B3F-T'!F90/'SCR-B3F-T'!E90,0,1),0)</f>
        <v>0</v>
      </c>
      <c r="C492" s="373" t="s">
        <v>392</v>
      </c>
    </row>
    <row r="493" spans="1:3" ht="15">
      <c r="A493" s="1094"/>
      <c r="B493" s="382">
        <f>IF(ISNUMBER('SCR-B3F-T'!G91),IF('SCR-B3F-T'!G91='SCR-B3F-T'!F91/'SCR-B3F-T'!E91,0,1),0)</f>
        <v>0</v>
      </c>
      <c r="C493" s="373" t="s">
        <v>393</v>
      </c>
    </row>
    <row r="494" spans="1:3" ht="15">
      <c r="A494" s="1094"/>
      <c r="B494" s="382">
        <f>IF(ISNUMBER('SCR-B3F-T'!G92),IF('SCR-B3F-T'!G92='SCR-B3F-T'!F92/'SCR-B3F-T'!E92,0,1),0)</f>
        <v>0</v>
      </c>
      <c r="C494" s="373" t="s">
        <v>394</v>
      </c>
    </row>
    <row r="495" spans="1:3" ht="15">
      <c r="A495" s="1094"/>
      <c r="B495" s="382">
        <f>IF(ISNUMBER('SCR-B3F-T'!G93),IF('SCR-B3F-T'!G93='SCR-B3F-T'!F93/'SCR-B3F-T'!E93,0,1),0)</f>
        <v>0</v>
      </c>
      <c r="C495" s="373" t="s">
        <v>395</v>
      </c>
    </row>
    <row r="496" spans="1:3" ht="15">
      <c r="A496" s="1094"/>
      <c r="B496" s="382">
        <f>IF(ISNUMBER('SCR-B3F-T'!G94),IF('SCR-B3F-T'!G94='SCR-B3F-T'!F94/'SCR-B3F-T'!E94,0,1),0)</f>
        <v>0</v>
      </c>
      <c r="C496" s="373" t="s">
        <v>396</v>
      </c>
    </row>
    <row r="497" spans="1:3" ht="15">
      <c r="A497" s="1094"/>
      <c r="B497" s="382">
        <f>IF(ISNUMBER('SCR-B3F-T'!G95),IF('SCR-B3F-T'!G95='SCR-B3F-T'!F95/'SCR-B3F-T'!E95,0,1),0)</f>
        <v>0</v>
      </c>
      <c r="C497" s="373" t="s">
        <v>397</v>
      </c>
    </row>
    <row r="498" spans="1:3" ht="15">
      <c r="A498" s="1094"/>
      <c r="B498" s="382">
        <f>IF(ISNUMBER('SCR-B3F-T'!G96),IF('SCR-B3F-T'!G96='SCR-B3F-T'!F96/'SCR-B3F-T'!E96,0,1),0)</f>
        <v>0</v>
      </c>
      <c r="C498" s="373" t="s">
        <v>398</v>
      </c>
    </row>
    <row r="499" spans="1:3" ht="15">
      <c r="A499" s="1094"/>
      <c r="B499" s="382">
        <f>IF(ISNUMBER('SCR-B3F-T'!G97),IF('SCR-B3F-T'!G97='SCR-B3F-T'!F97/'SCR-B3F-T'!E97,0,1),0)</f>
        <v>0</v>
      </c>
      <c r="C499" s="373" t="s">
        <v>399</v>
      </c>
    </row>
    <row r="500" spans="1:3" ht="15">
      <c r="A500" s="1094"/>
      <c r="B500" s="382">
        <f>IF(ISNUMBER('SCR-B3F-T'!G98),IF('SCR-B3F-T'!G98='SCR-B3F-T'!F98/'SCR-B3F-T'!E98,0,1),0)</f>
        <v>0</v>
      </c>
      <c r="C500" s="373" t="s">
        <v>400</v>
      </c>
    </row>
    <row r="501" spans="1:3" ht="15">
      <c r="A501" s="1094"/>
      <c r="B501" s="382">
        <f>IF(ISNUMBER('SCR-B3F-T'!G99),IF('SCR-B3F-T'!G99='SCR-B3F-T'!F99/'SCR-B3F-T'!E99,0,1),0)</f>
        <v>0</v>
      </c>
      <c r="C501" s="373" t="s">
        <v>401</v>
      </c>
    </row>
    <row r="502" spans="1:3" ht="15">
      <c r="A502" s="1094"/>
      <c r="B502" s="382">
        <f>IF(ISNUMBER('SCR-B3F-T'!G100),IF('SCR-B3F-T'!G100='SCR-B3F-T'!F100/'SCR-B3F-T'!E100,0,1),0)</f>
        <v>0</v>
      </c>
      <c r="C502" s="373" t="s">
        <v>402</v>
      </c>
    </row>
    <row r="503" spans="1:3" ht="15">
      <c r="A503" s="1094"/>
      <c r="B503" s="382">
        <f>IF(ISNUMBER('SCR-B3F-T'!G101),IF('SCR-B3F-T'!G101='SCR-B3F-T'!F101/'SCR-B3F-T'!E101,0,1),0)</f>
        <v>0</v>
      </c>
      <c r="C503" s="373" t="s">
        <v>403</v>
      </c>
    </row>
    <row r="504" spans="1:3" ht="15">
      <c r="A504" s="1094"/>
      <c r="B504" s="382">
        <f>IF(ISNUMBER('SCR-B3F-T'!G102),IF('SCR-B3F-T'!G102='SCR-B3F-T'!F102/'SCR-B3F-T'!E102,0,1),0)</f>
        <v>0</v>
      </c>
      <c r="C504" s="373" t="s">
        <v>404</v>
      </c>
    </row>
    <row r="505" spans="1:3" ht="15">
      <c r="A505" s="1094"/>
      <c r="B505" s="382">
        <f>IF(ISNUMBER('SCR-B3F-T'!D102),IF('SCR-B3F-T'!D102=SUM('SCR-B3F-T'!D82:D101),0,1),0)</f>
        <v>0</v>
      </c>
      <c r="C505" s="373" t="s">
        <v>377</v>
      </c>
    </row>
    <row r="506" spans="1:3" ht="15">
      <c r="A506" s="1094"/>
      <c r="B506" s="382">
        <f>IF(ISNUMBER('SCR-B3F-T'!E102),IF('SCR-B3F-T'!E102=SUM('SCR-B3F-T'!E82:E101),0,1),0)</f>
        <v>0</v>
      </c>
      <c r="C506" s="373" t="s">
        <v>380</v>
      </c>
    </row>
    <row r="507" spans="1:3" ht="15">
      <c r="A507" s="1094"/>
      <c r="B507" s="382">
        <f>IF(ISNUMBER('SCR-B3F-T'!F102),IF('SCR-B3F-T'!F102=SUM('SCR-B3F-T'!F82:F101),0,1),0)</f>
        <v>0</v>
      </c>
      <c r="C507" s="373" t="s">
        <v>383</v>
      </c>
    </row>
    <row r="508" spans="1:3" ht="15">
      <c r="A508" s="1094"/>
      <c r="B508" s="382">
        <f>IF(ISNUMBER('SCR-B3F-T'!K82),IF('SCR-B3F-T'!K82='SCR-B3F-T'!H82-'SCR-B3F-T'!I82+'SCR-B3F-T'!J82,0,1),0)</f>
        <v>0</v>
      </c>
      <c r="C508" s="373" t="s">
        <v>56</v>
      </c>
    </row>
    <row r="509" spans="1:3" ht="15">
      <c r="A509" s="1094"/>
      <c r="B509" s="382">
        <f>IF(ISNUMBER('SCR-B3F-T'!K83),IF('SCR-B3F-T'!K83='SCR-B3F-T'!H83-'SCR-B3F-T'!I83+'SCR-B3F-T'!J83,0,1),0)</f>
        <v>0</v>
      </c>
      <c r="C509" s="373" t="s">
        <v>57</v>
      </c>
    </row>
    <row r="510" spans="1:3" ht="15">
      <c r="A510" s="1094"/>
      <c r="B510" s="382">
        <f>IF(ISNUMBER('SCR-B3F-T'!K84),IF('SCR-B3F-T'!K84='SCR-B3F-T'!H84-'SCR-B3F-T'!I84+'SCR-B3F-T'!J84,0,1),0)</f>
        <v>0</v>
      </c>
      <c r="C510" s="373" t="s">
        <v>58</v>
      </c>
    </row>
    <row r="511" spans="1:3" ht="15">
      <c r="A511" s="1094"/>
      <c r="B511" s="382">
        <f>IF(ISNUMBER('SCR-B3F-T'!K85),IF('SCR-B3F-T'!K85='SCR-B3F-T'!H85-'SCR-B3F-T'!I85+'SCR-B3F-T'!J85,0,1),0)</f>
        <v>0</v>
      </c>
      <c r="C511" s="373" t="s">
        <v>59</v>
      </c>
    </row>
    <row r="512" spans="1:3" ht="15">
      <c r="A512" s="1094"/>
      <c r="B512" s="382">
        <f>IF(ISNUMBER('SCR-B3F-T'!K86),IF('SCR-B3F-T'!K86='SCR-B3F-T'!H86-'SCR-B3F-T'!I86+'SCR-B3F-T'!J86,0,1),0)</f>
        <v>0</v>
      </c>
      <c r="C512" s="373" t="s">
        <v>60</v>
      </c>
    </row>
    <row r="513" spans="1:3" ht="15">
      <c r="A513" s="1094"/>
      <c r="B513" s="382">
        <f>IF(ISNUMBER('SCR-B3F-T'!K87),IF('SCR-B3F-T'!K87='SCR-B3F-T'!H87-'SCR-B3F-T'!I87+'SCR-B3F-T'!J87,0,1),0)</f>
        <v>0</v>
      </c>
      <c r="C513" s="373" t="s">
        <v>61</v>
      </c>
    </row>
    <row r="514" spans="1:3" ht="15">
      <c r="A514" s="1094"/>
      <c r="B514" s="382">
        <f>IF(ISNUMBER('SCR-B3F-T'!K88),IF('SCR-B3F-T'!K88='SCR-B3F-T'!H88-'SCR-B3F-T'!I88+'SCR-B3F-T'!J88,0,1),0)</f>
        <v>0</v>
      </c>
      <c r="C514" s="373" t="s">
        <v>62</v>
      </c>
    </row>
    <row r="515" spans="1:3" ht="15">
      <c r="A515" s="1094"/>
      <c r="B515" s="382">
        <f>IF(ISNUMBER('SCR-B3F-T'!K89),IF('SCR-B3F-T'!K89='SCR-B3F-T'!H89-'SCR-B3F-T'!I89+'SCR-B3F-T'!J89,0,1),0)</f>
        <v>0</v>
      </c>
      <c r="C515" s="373" t="s">
        <v>63</v>
      </c>
    </row>
    <row r="516" spans="1:3" ht="15">
      <c r="A516" s="1094"/>
      <c r="B516" s="382">
        <f>IF(ISNUMBER('SCR-B3F-T'!K90),IF('SCR-B3F-T'!K90='SCR-B3F-T'!H90-'SCR-B3F-T'!I90+'SCR-B3F-T'!J90,0,1),0)</f>
        <v>0</v>
      </c>
      <c r="C516" s="373" t="s">
        <v>64</v>
      </c>
    </row>
    <row r="517" spans="1:3" ht="15">
      <c r="A517" s="1094"/>
      <c r="B517" s="382">
        <f>IF(ISNUMBER('SCR-B3F-T'!K91),IF('SCR-B3F-T'!K91='SCR-B3F-T'!H91-'SCR-B3F-T'!I91+'SCR-B3F-T'!J91,0,1),0)</f>
        <v>0</v>
      </c>
      <c r="C517" s="373" t="s">
        <v>65</v>
      </c>
    </row>
    <row r="518" spans="1:3" ht="15">
      <c r="A518" s="1094"/>
      <c r="B518" s="382">
        <f>IF(ISNUMBER('SCR-B3F-T'!K92),IF('SCR-B3F-T'!K92='SCR-B3F-T'!H92-'SCR-B3F-T'!I92+'SCR-B3F-T'!J92,0,1),0)</f>
        <v>0</v>
      </c>
      <c r="C518" s="373" t="s">
        <v>66</v>
      </c>
    </row>
    <row r="519" spans="1:3" ht="15">
      <c r="A519" s="1094"/>
      <c r="B519" s="382">
        <f>IF(ISNUMBER('SCR-B3F-T'!K93),IF('SCR-B3F-T'!K93='SCR-B3F-T'!H93-'SCR-B3F-T'!I93+'SCR-B3F-T'!J93,0,1),0)</f>
        <v>0</v>
      </c>
      <c r="C519" s="373" t="s">
        <v>67</v>
      </c>
    </row>
    <row r="520" spans="1:3" ht="15">
      <c r="A520" s="1094"/>
      <c r="B520" s="382">
        <f>IF(ISNUMBER('SCR-B3F-T'!K94),IF('SCR-B3F-T'!K94='SCR-B3F-T'!H94-'SCR-B3F-T'!I94+'SCR-B3F-T'!J94,0,1),0)</f>
        <v>0</v>
      </c>
      <c r="C520" s="373" t="s">
        <v>68</v>
      </c>
    </row>
    <row r="521" spans="1:3" ht="15">
      <c r="A521" s="1094"/>
      <c r="B521" s="382">
        <f>IF(ISNUMBER('SCR-B3F-T'!K95),IF('SCR-B3F-T'!K95='SCR-B3F-T'!H95-'SCR-B3F-T'!I95+'SCR-B3F-T'!J95,0,1),0)</f>
        <v>0</v>
      </c>
      <c r="C521" s="373" t="s">
        <v>69</v>
      </c>
    </row>
    <row r="522" spans="1:3" ht="15">
      <c r="A522" s="1094"/>
      <c r="B522" s="382">
        <f>IF(ISNUMBER('SCR-B3F-T'!K96),IF('SCR-B3F-T'!K96='SCR-B3F-T'!H96-'SCR-B3F-T'!I96+'SCR-B3F-T'!J96,0,1),0)</f>
        <v>0</v>
      </c>
      <c r="C522" s="373" t="s">
        <v>70</v>
      </c>
    </row>
    <row r="523" spans="1:3" ht="15">
      <c r="A523" s="1094"/>
      <c r="B523" s="382">
        <f>IF(ISNUMBER('SCR-B3F-T'!K97),IF('SCR-B3F-T'!K97='SCR-B3F-T'!H97-'SCR-B3F-T'!I97+'SCR-B3F-T'!J97,0,1),0)</f>
        <v>0</v>
      </c>
      <c r="C523" s="373" t="s">
        <v>71</v>
      </c>
    </row>
    <row r="524" spans="1:3" ht="15">
      <c r="A524" s="1094"/>
      <c r="B524" s="382">
        <f>IF(ISNUMBER('SCR-B3F-T'!K98),IF('SCR-B3F-T'!K98='SCR-B3F-T'!H98-'SCR-B3F-T'!I98+'SCR-B3F-T'!J98,0,1),0)</f>
        <v>0</v>
      </c>
      <c r="C524" s="373" t="s">
        <v>72</v>
      </c>
    </row>
    <row r="525" spans="1:3" ht="15">
      <c r="A525" s="1094"/>
      <c r="B525" s="382">
        <f>IF(ISNUMBER('SCR-B3F-T'!K99),IF('SCR-B3F-T'!K99='SCR-B3F-T'!H99-'SCR-B3F-T'!I99+'SCR-B3F-T'!J99,0,1),0)</f>
        <v>0</v>
      </c>
      <c r="C525" s="373" t="s">
        <v>73</v>
      </c>
    </row>
    <row r="526" spans="1:3" ht="15">
      <c r="A526" s="1094"/>
      <c r="B526" s="382">
        <f>IF(ISNUMBER('SCR-B3F-T'!K100),IF('SCR-B3F-T'!K100='SCR-B3F-T'!H100-'SCR-B3F-T'!I100+'SCR-B3F-T'!J100,0,1),0)</f>
        <v>0</v>
      </c>
      <c r="C526" s="373" t="s">
        <v>74</v>
      </c>
    </row>
    <row r="527" spans="1:3" ht="15">
      <c r="A527" s="1094"/>
      <c r="B527" s="382">
        <f>IF(ISNUMBER('SCR-B3F-T'!K101),IF('SCR-B3F-T'!K101='SCR-B3F-T'!H101-'SCR-B3F-T'!I101+'SCR-B3F-T'!J101,0,1),0)</f>
        <v>0</v>
      </c>
      <c r="C527" s="373" t="s">
        <v>75</v>
      </c>
    </row>
    <row r="528" spans="1:3" ht="15">
      <c r="A528" s="1094"/>
      <c r="B528" s="382">
        <f>IF(ISNUMBER('SCR-B3F-T'!H102),IF('SCR-B3F-T'!H102=SUM('SCR-B3F-T'!H82:H101),0,1),0)</f>
        <v>0</v>
      </c>
      <c r="C528" s="373" t="s">
        <v>405</v>
      </c>
    </row>
    <row r="529" spans="1:3" ht="15">
      <c r="A529" s="1094"/>
      <c r="B529" s="382">
        <f>IF(ISNUMBER('SCR-B3F-T'!I102),IF('SCR-B3F-T'!I102=SUM('SCR-B3F-T'!I82:I101),0,1),0)</f>
        <v>0</v>
      </c>
      <c r="C529" s="373" t="s">
        <v>407</v>
      </c>
    </row>
    <row r="530" spans="1:3" ht="15">
      <c r="A530" s="1094"/>
      <c r="B530" s="382">
        <f>IF(ISNUMBER('SCR-B3F-T'!J102),IF('SCR-B3F-T'!J102=SUM('SCR-B3F-T'!J82:J101),0,1),0)</f>
        <v>0</v>
      </c>
      <c r="C530" s="373" t="s">
        <v>54</v>
      </c>
    </row>
    <row r="531" spans="1:3" ht="15">
      <c r="A531" s="1094"/>
      <c r="B531" s="382">
        <f>IF(ISNUMBER('SCR-B3F-T'!K102),IF('SCR-B3F-T'!K102=SUM('SCR-B3F-T'!K82:K101),0,1),0)</f>
        <v>0</v>
      </c>
      <c r="C531" s="373" t="s">
        <v>76</v>
      </c>
    </row>
    <row r="532" spans="1:3" ht="15">
      <c r="A532" s="1094"/>
      <c r="B532" s="382">
        <f>IF(ISNUMBER('SCR-B3F-T'!D117),IF('SCR-B3F-T'!D117=SUM('SCR-B3F-T'!D103:D116),0,1),0)</f>
        <v>0</v>
      </c>
      <c r="C532" s="373" t="s">
        <v>378</v>
      </c>
    </row>
    <row r="533" spans="1:3" ht="15">
      <c r="A533" s="1094"/>
      <c r="B533" s="382">
        <f>IF(ISNUMBER('SCR-B3F-T'!D118),IF('SCR-B3F-T'!D118='SCR-B3F-T'!D102+'SCR-B3F-T'!D117,0,1),0)</f>
        <v>0</v>
      </c>
      <c r="C533" s="373" t="s">
        <v>379</v>
      </c>
    </row>
    <row r="534" spans="1:3" ht="15">
      <c r="A534" s="1094"/>
      <c r="B534" s="382">
        <f>IF(ISNUMBER('SCR-B3F-T'!E117),IF('SCR-B3F-T'!E117=SUM('SCR-B3F-T'!E103:E116),0,1),0)</f>
        <v>0</v>
      </c>
      <c r="C534" s="373" t="s">
        <v>381</v>
      </c>
    </row>
    <row r="535" spans="1:3" ht="15">
      <c r="A535" s="1094"/>
      <c r="B535" s="382">
        <f>IF(ISNUMBER('SCR-B3F-T'!E118),IF('SCR-B3F-T'!E118='SCR-B3F-T'!E102+'SCR-B3F-T'!E117,0,1),0)</f>
        <v>0</v>
      </c>
      <c r="C535" s="373" t="s">
        <v>382</v>
      </c>
    </row>
    <row r="536" spans="1:3" ht="15">
      <c r="A536" s="1094"/>
      <c r="B536" s="382">
        <f>IF(ISNUMBER('SCR-B3F-T'!H118),IF('SCR-B3F-T'!H118='SCR-B3F-T'!H102+'SCR-B3F-T'!H117,0,1),0)</f>
        <v>0</v>
      </c>
      <c r="C536" s="373" t="s">
        <v>406</v>
      </c>
    </row>
    <row r="537" spans="1:3" ht="15">
      <c r="A537" s="1094"/>
      <c r="B537" s="382">
        <f>IF(ISNUMBER('SCR-B3F-T'!H119),IF('SCR-B3F-T'!H119='SCR-B3F-T'!H118+'SCR-B3F-T'!H120,0,1),0)</f>
        <v>0</v>
      </c>
      <c r="C537" s="373" t="s">
        <v>2293</v>
      </c>
    </row>
    <row r="538" spans="1:3" ht="15">
      <c r="A538" s="1094"/>
      <c r="B538" s="382">
        <f>IF(ISNUMBER('SCR-B3F-T'!I118),IF('SCR-B3F-T'!I118='SCR-B3F-T'!I102+'SCR-B3F-T'!I117,0,1),0)</f>
        <v>0</v>
      </c>
      <c r="C538" s="373" t="s">
        <v>53</v>
      </c>
    </row>
    <row r="539" spans="1:3" ht="15">
      <c r="A539" s="1094"/>
      <c r="B539" s="382">
        <f>IF(ISNUMBER('SCR-B3F-T'!J118),IF('SCR-B3F-T'!J118='SCR-B3F-T'!J102+'SCR-B3F-T'!J117,0,1),0)</f>
        <v>0</v>
      </c>
      <c r="C539" s="373" t="s">
        <v>55</v>
      </c>
    </row>
    <row r="540" spans="1:3" ht="15">
      <c r="A540" s="1094"/>
      <c r="B540" s="382">
        <f>IF(ISNUMBER('SCR-B3F-T'!K117),IF('SCR-B3F-T'!K117='SCR-B3F-T'!H117-'SCR-B3F-T'!I117+'SCR-B3F-T'!J117,0,1),0)</f>
        <v>0</v>
      </c>
      <c r="C540" s="373" t="s">
        <v>2294</v>
      </c>
    </row>
    <row r="541" spans="1:3" ht="15">
      <c r="A541" s="1094"/>
      <c r="B541" s="382">
        <f>IF(ISNUMBER('SCR-B3F-T'!K118),IF('SCR-B3F-T'!K118='SCR-B3F-T'!K102+'SCR-B3F-T'!K117,0,1),0)</f>
        <v>0</v>
      </c>
      <c r="C541" s="373" t="s">
        <v>77</v>
      </c>
    </row>
    <row r="542" spans="1:3" ht="15">
      <c r="A542" s="1094"/>
      <c r="B542" s="382">
        <f>IF(ISNUMBER('SCR-B3F-T'!K119),IF('SCR-B3F-T'!K119='SCR-B3F-T'!K118-'SCR-B3F-T'!K120,0,1),0)</f>
        <v>0</v>
      </c>
      <c r="C542" s="373" t="s">
        <v>2295</v>
      </c>
    </row>
    <row r="543" spans="1:3" ht="15">
      <c r="A543" s="1094"/>
      <c r="B543" s="382">
        <f>IF(ISNUMBER('SCR-B3F-T'!G125),IF('SCR-B3F-T'!G125='SCR-B3F-T'!F125/'SCR-B3F-T'!E125,0,1),0)</f>
        <v>0</v>
      </c>
      <c r="C543" s="373" t="s">
        <v>86</v>
      </c>
    </row>
    <row r="544" spans="1:3" ht="15">
      <c r="A544" s="1094"/>
      <c r="B544" s="382">
        <f>IF(ISNUMBER('SCR-B3F-T'!G126),IF('SCR-B3F-T'!G126='SCR-B3F-T'!F126/'SCR-B3F-T'!E126,0,1),0)</f>
        <v>0</v>
      </c>
      <c r="C544" s="373" t="s">
        <v>87</v>
      </c>
    </row>
    <row r="545" spans="1:3" ht="15">
      <c r="A545" s="1094"/>
      <c r="B545" s="382">
        <f>IF(ISNUMBER('SCR-B3F-T'!G127),IF('SCR-B3F-T'!G127='SCR-B3F-T'!F127/'SCR-B3F-T'!E127,0,1),0)</f>
        <v>0</v>
      </c>
      <c r="C545" s="373" t="s">
        <v>88</v>
      </c>
    </row>
    <row r="546" spans="1:3" ht="15">
      <c r="A546" s="1094"/>
      <c r="B546" s="382">
        <f>IF(ISNUMBER('SCR-B3F-T'!G128),IF('SCR-B3F-T'!G128='SCR-B3F-T'!F128/'SCR-B3F-T'!E128,0,1),0)</f>
        <v>0</v>
      </c>
      <c r="C546" s="373" t="s">
        <v>89</v>
      </c>
    </row>
    <row r="547" spans="1:3" ht="15">
      <c r="A547" s="1094"/>
      <c r="B547" s="382">
        <f>IF(ISNUMBER('SCR-B3F-T'!G129),IF('SCR-B3F-T'!G129='SCR-B3F-T'!F129/'SCR-B3F-T'!E129,0,1),0)</f>
        <v>0</v>
      </c>
      <c r="C547" s="373" t="s">
        <v>90</v>
      </c>
    </row>
    <row r="548" spans="1:3" ht="15">
      <c r="A548" s="1094"/>
      <c r="B548" s="382">
        <f>IF(ISNUMBER('SCR-B3F-T'!G130),IF('SCR-B3F-T'!G130='SCR-B3F-T'!F130/'SCR-B3F-T'!E130,0,1),0)</f>
        <v>0</v>
      </c>
      <c r="C548" s="373" t="s">
        <v>91</v>
      </c>
    </row>
    <row r="549" spans="1:3" ht="15">
      <c r="A549" s="1094"/>
      <c r="B549" s="382">
        <f>IF(ISNUMBER('SCR-B3F-T'!G131),IF('SCR-B3F-T'!G131='SCR-B3F-T'!F131/'SCR-B3F-T'!E131,0,1),0)</f>
        <v>0</v>
      </c>
      <c r="C549" s="373" t="s">
        <v>92</v>
      </c>
    </row>
    <row r="550" spans="1:3" ht="15">
      <c r="A550" s="1094"/>
      <c r="B550" s="382">
        <f>IF(ISNUMBER('SCR-B3F-T'!G132),IF('SCR-B3F-T'!G132='SCR-B3F-T'!F132/'SCR-B3F-T'!E132,0,1),0)</f>
        <v>0</v>
      </c>
      <c r="C550" s="373" t="s">
        <v>93</v>
      </c>
    </row>
    <row r="551" spans="1:3" ht="15">
      <c r="A551" s="1094"/>
      <c r="B551" s="382">
        <f>IF(ISNUMBER('SCR-B3F-T'!G133),IF('SCR-B3F-T'!G133='SCR-B3F-T'!F133/'SCR-B3F-T'!E133,0,1),0)</f>
        <v>0</v>
      </c>
      <c r="C551" s="373" t="s">
        <v>94</v>
      </c>
    </row>
    <row r="552" spans="1:3" ht="15">
      <c r="A552" s="1094"/>
      <c r="B552" s="382">
        <f>IF(ISNUMBER('SCR-B3F-T'!G134),IF('SCR-B3F-T'!G134='SCR-B3F-T'!F134/'SCR-B3F-T'!E134,0,1),0)</f>
        <v>0</v>
      </c>
      <c r="C552" s="373" t="s">
        <v>95</v>
      </c>
    </row>
    <row r="553" spans="1:3" ht="15">
      <c r="A553" s="1094"/>
      <c r="B553" s="382">
        <f>IF(ISNUMBER('SCR-B3F-T'!G135),IF('SCR-B3F-T'!G135='SCR-B3F-T'!F135/'SCR-B3F-T'!E135,0,1),0)</f>
        <v>0</v>
      </c>
      <c r="C553" s="373" t="s">
        <v>96</v>
      </c>
    </row>
    <row r="554" spans="1:3" ht="15">
      <c r="A554" s="1094"/>
      <c r="B554" s="382">
        <f>IF(ISNUMBER('SCR-B3F-T'!G136),IF('SCR-B3F-T'!G136='SCR-B3F-T'!F136/'SCR-B3F-T'!E136,0,1),0)</f>
        <v>0</v>
      </c>
      <c r="C554" s="373" t="s">
        <v>97</v>
      </c>
    </row>
    <row r="555" spans="1:3" ht="15">
      <c r="A555" s="1094"/>
      <c r="B555" s="382">
        <f>IF(ISNUMBER('SCR-B3F-T'!G137),IF('SCR-B3F-T'!G137='SCR-B3F-T'!F137/'SCR-B3F-T'!E137,0,1),0)</f>
        <v>0</v>
      </c>
      <c r="C555" s="373" t="s">
        <v>98</v>
      </c>
    </row>
    <row r="556" spans="1:3" ht="15">
      <c r="A556" s="1094"/>
      <c r="B556" s="382">
        <f>IF(ISNUMBER('SCR-B3F-T'!G138),IF('SCR-B3F-T'!G138='SCR-B3F-T'!F138/'SCR-B3F-T'!E138,0,1),0)</f>
        <v>0</v>
      </c>
      <c r="C556" s="373" t="s">
        <v>99</v>
      </c>
    </row>
    <row r="557" spans="1:3" ht="15">
      <c r="A557" s="1094"/>
      <c r="B557" s="382">
        <f>IF(ISNUMBER('SCR-B3F-T'!G139),IF('SCR-B3F-T'!G139='SCR-B3F-T'!F139/'SCR-B3F-T'!E139,0,1),0)</f>
        <v>0</v>
      </c>
      <c r="C557" s="373" t="s">
        <v>100</v>
      </c>
    </row>
    <row r="558" spans="1:3" ht="15">
      <c r="A558" s="1094"/>
      <c r="B558" s="382">
        <f>IF(ISNUMBER('SCR-B3F-T'!D139),IF('SCR-B3F-T'!D139=SUM('SCR-B3F-T'!D125:D138),0,1),0)</f>
        <v>0</v>
      </c>
      <c r="C558" s="373" t="s">
        <v>78</v>
      </c>
    </row>
    <row r="559" spans="1:3" ht="15">
      <c r="A559" s="1094"/>
      <c r="B559" s="382">
        <f>IF(ISNUMBER('SCR-B3F-T'!E139),IF('SCR-B3F-T'!E139=SUM('SCR-B3F-T'!E125:E138),0,1),0)</f>
        <v>0</v>
      </c>
      <c r="C559" s="373" t="s">
        <v>82</v>
      </c>
    </row>
    <row r="560" spans="1:3" ht="15">
      <c r="A560" s="1094"/>
      <c r="B560" s="382">
        <f>IF(ISNUMBER('SCR-B3F-T'!F139),IF('SCR-B3F-T'!F139=SUM('SCR-B3F-T'!F125:F138),0,1),0)</f>
        <v>0</v>
      </c>
      <c r="C560" s="373" t="s">
        <v>85</v>
      </c>
    </row>
    <row r="561" spans="1:3" ht="15">
      <c r="A561" s="1094"/>
      <c r="B561" s="382">
        <f>IF(ISNUMBER('SCR-B3F-T'!L125),IF('SCR-B3F-T'!L125='SCR-B3F-T'!I125-'SCR-B3F-T'!J125+'SCR-B3F-T'!K125,0,1),0)</f>
        <v>0</v>
      </c>
      <c r="C561" s="373" t="s">
        <v>107</v>
      </c>
    </row>
    <row r="562" spans="1:3" ht="15">
      <c r="A562" s="1094"/>
      <c r="B562" s="382">
        <f>IF(ISNUMBER('SCR-B3F-T'!L126),IF('SCR-B3F-T'!L126='SCR-B3F-T'!I126-'SCR-B3F-T'!J126+'SCR-B3F-T'!K126,0,1),0)</f>
        <v>0</v>
      </c>
      <c r="C562" s="373" t="s">
        <v>108</v>
      </c>
    </row>
    <row r="563" spans="1:3" ht="15">
      <c r="A563" s="1094"/>
      <c r="B563" s="382">
        <f>IF(ISNUMBER('SCR-B3F-T'!L127),IF('SCR-B3F-T'!L127='SCR-B3F-T'!I127-'SCR-B3F-T'!J127+'SCR-B3F-T'!K127,0,1),0)</f>
        <v>0</v>
      </c>
      <c r="C563" s="373" t="s">
        <v>109</v>
      </c>
    </row>
    <row r="564" spans="1:3" ht="15">
      <c r="A564" s="1094"/>
      <c r="B564" s="382">
        <f>IF(ISNUMBER('SCR-B3F-T'!L128),IF('SCR-B3F-T'!L128='SCR-B3F-T'!I128-'SCR-B3F-T'!J128+'SCR-B3F-T'!K128,0,1),0)</f>
        <v>0</v>
      </c>
      <c r="C564" s="373" t="s">
        <v>110</v>
      </c>
    </row>
    <row r="565" spans="1:3" ht="15">
      <c r="A565" s="1094"/>
      <c r="B565" s="382">
        <f>IF(ISNUMBER('SCR-B3F-T'!L129),IF('SCR-B3F-T'!L129='SCR-B3F-T'!I129-'SCR-B3F-T'!J129+'SCR-B3F-T'!K129,0,1),0)</f>
        <v>0</v>
      </c>
      <c r="C565" s="373" t="s">
        <v>111</v>
      </c>
    </row>
    <row r="566" spans="1:3" ht="15">
      <c r="A566" s="1094"/>
      <c r="B566" s="382">
        <f>IF(ISNUMBER('SCR-B3F-T'!L130),IF('SCR-B3F-T'!L130='SCR-B3F-T'!I130-'SCR-B3F-T'!J130+'SCR-B3F-T'!K130,0,1),0)</f>
        <v>0</v>
      </c>
      <c r="C566" s="373" t="s">
        <v>112</v>
      </c>
    </row>
    <row r="567" spans="1:3" ht="15">
      <c r="A567" s="1094"/>
      <c r="B567" s="382">
        <f>IF(ISNUMBER('SCR-B3F-T'!L131),IF('SCR-B3F-T'!L131='SCR-B3F-T'!I131-'SCR-B3F-T'!J131+'SCR-B3F-T'!K131,0,1),0)</f>
        <v>0</v>
      </c>
      <c r="C567" s="373" t="s">
        <v>113</v>
      </c>
    </row>
    <row r="568" spans="1:3" ht="15">
      <c r="A568" s="1094"/>
      <c r="B568" s="382">
        <f>IF(ISNUMBER('SCR-B3F-T'!L132),IF('SCR-B3F-T'!L132='SCR-B3F-T'!I132-'SCR-B3F-T'!J132+'SCR-B3F-T'!K132,0,1),0)</f>
        <v>0</v>
      </c>
      <c r="C568" s="373" t="s">
        <v>114</v>
      </c>
    </row>
    <row r="569" spans="1:3" ht="15">
      <c r="A569" s="1094"/>
      <c r="B569" s="382">
        <f>IF(ISNUMBER('SCR-B3F-T'!L133),IF('SCR-B3F-T'!L133='SCR-B3F-T'!I133-'SCR-B3F-T'!J133+'SCR-B3F-T'!K133,0,1),0)</f>
        <v>0</v>
      </c>
      <c r="C569" s="373" t="s">
        <v>115</v>
      </c>
    </row>
    <row r="570" spans="1:3" ht="15">
      <c r="A570" s="1094"/>
      <c r="B570" s="382">
        <f>IF(ISNUMBER('SCR-B3F-T'!L134),IF('SCR-B3F-T'!L134='SCR-B3F-T'!I134-'SCR-B3F-T'!J134+'SCR-B3F-T'!K134,0,1),0)</f>
        <v>0</v>
      </c>
      <c r="C570" s="373" t="s">
        <v>116</v>
      </c>
    </row>
    <row r="571" spans="1:3" ht="15">
      <c r="A571" s="1094"/>
      <c r="B571" s="382">
        <f>IF(ISNUMBER('SCR-B3F-T'!L135),IF('SCR-B3F-T'!L135='SCR-B3F-T'!I135-'SCR-B3F-T'!J135+'SCR-B3F-T'!K135,0,1),0)</f>
        <v>0</v>
      </c>
      <c r="C571" s="373" t="s">
        <v>117</v>
      </c>
    </row>
    <row r="572" spans="1:3" ht="15">
      <c r="A572" s="1094"/>
      <c r="B572" s="382">
        <f>IF(ISNUMBER('SCR-B3F-T'!L136),IF('SCR-B3F-T'!L136='SCR-B3F-T'!I136-'SCR-B3F-T'!J136+'SCR-B3F-T'!K136,0,1),0)</f>
        <v>0</v>
      </c>
      <c r="C572" s="373" t="s">
        <v>118</v>
      </c>
    </row>
    <row r="573" spans="1:3" ht="15">
      <c r="A573" s="1094"/>
      <c r="B573" s="382">
        <f>IF(ISNUMBER('SCR-B3F-T'!L137),IF('SCR-B3F-T'!L137='SCR-B3F-T'!I137-'SCR-B3F-T'!J137+'SCR-B3F-T'!K137,0,1),0)</f>
        <v>0</v>
      </c>
      <c r="C573" s="373" t="s">
        <v>119</v>
      </c>
    </row>
    <row r="574" spans="1:3" ht="15">
      <c r="A574" s="1094"/>
      <c r="B574" s="382">
        <f>IF(ISNUMBER('SCR-B3F-T'!L138),IF('SCR-B3F-T'!L138='SCR-B3F-T'!I138-'SCR-B3F-T'!J138+'SCR-B3F-T'!K138,0,1),0)</f>
        <v>0</v>
      </c>
      <c r="C574" s="373" t="s">
        <v>120</v>
      </c>
    </row>
    <row r="575" spans="1:3" ht="15">
      <c r="A575" s="1094"/>
      <c r="B575" s="382">
        <f>IF(ISNUMBER('SCR-B3F-T'!I139),IF('SCR-B3F-T'!I139=SUM('SCR-B3F-T'!I125:I138),0,1),0)</f>
        <v>0</v>
      </c>
      <c r="C575" s="373" t="s">
        <v>101</v>
      </c>
    </row>
    <row r="576" spans="1:3" ht="15">
      <c r="A576" s="1094"/>
      <c r="B576" s="382">
        <f>IF(ISNUMBER('SCR-B3F-T'!J139),IF('SCR-B3F-T'!J139=SUM('SCR-B3F-T'!J125:J138),0,1),0)</f>
        <v>0</v>
      </c>
      <c r="C576" s="373" t="s">
        <v>103</v>
      </c>
    </row>
    <row r="577" spans="1:3" ht="15">
      <c r="A577" s="1094"/>
      <c r="B577" s="382">
        <f>IF(ISNUMBER('SCR-B3F-T'!K139),IF('SCR-B3F-T'!K139=SUM('SCR-B3F-T'!K125:K138),0,1),0)</f>
        <v>0</v>
      </c>
      <c r="C577" s="373" t="s">
        <v>105</v>
      </c>
    </row>
    <row r="578" spans="1:3" ht="15">
      <c r="A578" s="1094"/>
      <c r="B578" s="382">
        <f>IF(ISNUMBER('SCR-B3F-T'!L139),IF('SCR-B3F-T'!L139=SUM('SCR-B3F-T'!L125:L138),0,1),0)</f>
        <v>0</v>
      </c>
      <c r="C578" s="373" t="s">
        <v>121</v>
      </c>
    </row>
    <row r="579" spans="1:3" ht="15">
      <c r="A579" s="1094"/>
      <c r="B579" s="382">
        <f>IF(ISNUMBER('SCR-B3F-T'!D154),IF('SCR-B3F-T'!D154=SUM('SCR-B3F-T'!D140:D153),0,1),0)</f>
        <v>0</v>
      </c>
      <c r="C579" s="373" t="s">
        <v>79</v>
      </c>
    </row>
    <row r="580" spans="1:3" ht="15">
      <c r="A580" s="1094"/>
      <c r="B580" s="382">
        <f>IF(ISNUMBER('SCR-B3F-T'!D155),IF('SCR-B3F-T'!D155='SCR-B3F-T'!D139+'SCR-B3F-T'!D154,0,1),0)</f>
        <v>0</v>
      </c>
      <c r="C580" s="373" t="s">
        <v>80</v>
      </c>
    </row>
    <row r="581" spans="1:3" ht="15">
      <c r="A581" s="1094"/>
      <c r="B581" s="382">
        <f>IF(ISNUMBER('SCR-B3F-T'!E154),IF('SCR-B3F-T'!E154=SUM('SCR-B3F-T'!E140:E153),0,1),0)</f>
        <v>0</v>
      </c>
      <c r="C581" s="373" t="s">
        <v>83</v>
      </c>
    </row>
    <row r="582" spans="1:3" ht="15">
      <c r="A582" s="1094"/>
      <c r="B582" s="382">
        <f>IF(ISNUMBER('SCR-B3F-T'!E155),IF('SCR-B3F-T'!E155='SCR-B3F-T'!E139+'SCR-B3F-T'!E154,0,1),0)</f>
        <v>0</v>
      </c>
      <c r="C582" s="373" t="s">
        <v>84</v>
      </c>
    </row>
    <row r="583" spans="1:3" ht="15">
      <c r="A583" s="1094"/>
      <c r="B583" s="382">
        <f>IF(ISNUMBER('SCR-B3F-T'!I155),IF('SCR-B3F-T'!I155='SCR-B3F-T'!I139+'SCR-B3F-T'!I154,0,1),0)</f>
        <v>0</v>
      </c>
      <c r="C583" s="373" t="s">
        <v>102</v>
      </c>
    </row>
    <row r="584" spans="1:3" ht="15">
      <c r="A584" s="1094"/>
      <c r="B584" s="382">
        <f>IF(ISNUMBER('SCR-B3F-T'!I156),IF('SCR-B3F-T'!I156='SCR-B3F-T'!I155-'SCR-B3F-T'!I157,0,1),0)</f>
        <v>0</v>
      </c>
      <c r="C584" s="373" t="s">
        <v>2296</v>
      </c>
    </row>
    <row r="585" spans="1:3" ht="15">
      <c r="A585" s="1094"/>
      <c r="B585" s="382">
        <f>IF(ISNUMBER('SCR-B3F-T'!J155),IF('SCR-B3F-T'!J155='SCR-B3F-T'!J139+'SCR-B3F-T'!J154,0,1),0)</f>
        <v>0</v>
      </c>
      <c r="C585" s="373" t="s">
        <v>104</v>
      </c>
    </row>
    <row r="586" spans="1:3" ht="15">
      <c r="A586" s="1094"/>
      <c r="B586" s="382">
        <f>IF(ISNUMBER('SCR-B3F-T'!K155),IF('SCR-B3F-T'!K155='SCR-B3F-T'!K139+'SCR-B3F-T'!K154,0,1),0)</f>
        <v>0</v>
      </c>
      <c r="C586" s="373" t="s">
        <v>106</v>
      </c>
    </row>
    <row r="587" spans="1:3" ht="15">
      <c r="A587" s="1094"/>
      <c r="B587" s="382">
        <f>IF(ISNUMBER('SCR-B3F-T'!L154),IF('SCR-B3F-T'!L154='SCR-B3F-T'!I154-'SCR-B3F-T'!J154+'SCR-B3F-T'!K154,0,1),0)</f>
        <v>0</v>
      </c>
      <c r="C587" s="373" t="s">
        <v>2297</v>
      </c>
    </row>
    <row r="588" spans="1:3" ht="15">
      <c r="A588" s="1094"/>
      <c r="B588" s="382">
        <f>IF(ISNUMBER('SCR-B3F-T'!L155),IF('SCR-B3F-T'!L155='SCR-B3F-T'!L139+'SCR-B3F-T'!L154,0,1),0)</f>
        <v>0</v>
      </c>
      <c r="C588" s="373" t="s">
        <v>122</v>
      </c>
    </row>
    <row r="589" spans="1:3" ht="15">
      <c r="A589" s="1094"/>
      <c r="B589" s="382">
        <f>IF(ISNUMBER('SCR-B3F-T'!L156),IF('SCR-B3F-T'!L156='SCR-B3F-T'!L155-'SCR-B3F-T'!L157,0,1),0)</f>
        <v>0</v>
      </c>
      <c r="C589" s="373" t="s">
        <v>2298</v>
      </c>
    </row>
    <row r="590" spans="1:3" ht="15">
      <c r="A590" s="1094"/>
      <c r="B590" s="382">
        <f>IF(ISNUMBER('SCR-B3F-T'!D171),IF('SCR-B3F-T'!D171=SUM('SCR-B3F-T'!D162:D170),0,1),0)</f>
        <v>0</v>
      </c>
      <c r="C590" s="373" t="s">
        <v>123</v>
      </c>
    </row>
    <row r="591" spans="1:3" ht="15">
      <c r="A591" s="1094"/>
      <c r="B591" s="382">
        <f>IF(ISNUMBER('SCR-B3F-T'!E171),IF('SCR-B3F-T'!E171=SUM('SCR-B3F-T'!E162:E170),0,1),0)</f>
        <v>0</v>
      </c>
      <c r="C591" s="373" t="s">
        <v>127</v>
      </c>
    </row>
    <row r="592" spans="1:3" ht="15">
      <c r="A592" s="1094"/>
      <c r="B592" s="382">
        <f>IF(ISNUMBER('SCR-B3F-T'!F171),IF('SCR-B3F-T'!F171=SUM('SCR-B3F-T'!F162:F170),0,1),0)</f>
        <v>0</v>
      </c>
      <c r="C592" s="373" t="s">
        <v>130</v>
      </c>
    </row>
    <row r="593" spans="1:3" ht="15">
      <c r="A593" s="1094"/>
      <c r="B593" s="382">
        <f>IF(ISNUMBER('SCR-B3F-T'!G162),IF('SCR-B3F-T'!G162='SCR-B3F-T'!F162/'SCR-B3F-T'!E162,0,1),0)</f>
        <v>0</v>
      </c>
      <c r="C593" s="373" t="s">
        <v>131</v>
      </c>
    </row>
    <row r="594" spans="1:3" ht="15">
      <c r="A594" s="1094"/>
      <c r="B594" s="382">
        <f>IF(ISNUMBER('SCR-B3F-T'!G163),IF('SCR-B3F-T'!G163='SCR-B3F-T'!F163/'SCR-B3F-T'!E163,0,1),0)</f>
        <v>0</v>
      </c>
      <c r="C594" s="373" t="s">
        <v>132</v>
      </c>
    </row>
    <row r="595" spans="1:3" ht="15">
      <c r="A595" s="1094"/>
      <c r="B595" s="382">
        <f>IF(ISNUMBER('SCR-B3F-T'!G164),IF('SCR-B3F-T'!G164='SCR-B3F-T'!F164/'SCR-B3F-T'!E164,0,1),0)</f>
        <v>0</v>
      </c>
      <c r="C595" s="373" t="s">
        <v>133</v>
      </c>
    </row>
    <row r="596" spans="1:3" ht="15">
      <c r="A596" s="1094"/>
      <c r="B596" s="382">
        <f>IF(ISNUMBER('SCR-B3F-T'!G165),IF('SCR-B3F-T'!G165='SCR-B3F-T'!F165/'SCR-B3F-T'!E165,0,1),0)</f>
        <v>0</v>
      </c>
      <c r="C596" s="373" t="s">
        <v>134</v>
      </c>
    </row>
    <row r="597" spans="1:3" ht="15">
      <c r="A597" s="1094"/>
      <c r="B597" s="382">
        <f>IF(ISNUMBER('SCR-B3F-T'!G166),IF('SCR-B3F-T'!G166='SCR-B3F-T'!F166/'SCR-B3F-T'!E166,0,1),0)</f>
        <v>0</v>
      </c>
      <c r="C597" s="373" t="s">
        <v>135</v>
      </c>
    </row>
    <row r="598" spans="1:3" ht="15">
      <c r="A598" s="1094"/>
      <c r="B598" s="382">
        <f>IF(ISNUMBER('SCR-B3F-T'!G167),IF('SCR-B3F-T'!G167='SCR-B3F-T'!F167/'SCR-B3F-T'!E167,0,1),0)</f>
        <v>0</v>
      </c>
      <c r="C598" s="373" t="s">
        <v>136</v>
      </c>
    </row>
    <row r="599" spans="1:3" ht="15">
      <c r="A599" s="1094"/>
      <c r="B599" s="382">
        <f>IF(ISNUMBER('SCR-B3F-T'!G168),IF('SCR-B3F-T'!G168='SCR-B3F-T'!F168/'SCR-B3F-T'!E168,0,1),0)</f>
        <v>0</v>
      </c>
      <c r="C599" s="373" t="s">
        <v>137</v>
      </c>
    </row>
    <row r="600" spans="1:3" ht="15">
      <c r="A600" s="1094"/>
      <c r="B600" s="382">
        <f>IF(ISNUMBER('SCR-B3F-T'!G169),IF('SCR-B3F-T'!G169='SCR-B3F-T'!F169/'SCR-B3F-T'!E169,0,1),0)</f>
        <v>0</v>
      </c>
      <c r="C600" s="373" t="s">
        <v>138</v>
      </c>
    </row>
    <row r="601" spans="1:3" ht="15">
      <c r="A601" s="1094"/>
      <c r="B601" s="382">
        <f>IF(ISNUMBER('SCR-B3F-T'!G170),IF('SCR-B3F-T'!G170='SCR-B3F-T'!F170/'SCR-B3F-T'!E170,0,1),0)</f>
        <v>0</v>
      </c>
      <c r="C601" s="373" t="s">
        <v>139</v>
      </c>
    </row>
    <row r="602" spans="1:3" ht="15">
      <c r="A602" s="1094"/>
      <c r="B602" s="382">
        <f>IF(ISNUMBER('SCR-B3F-T'!G171),IF('SCR-B3F-T'!G171='SCR-B3F-T'!F171/'SCR-B3F-T'!E171,0,1),0)</f>
        <v>0</v>
      </c>
      <c r="C602" s="373" t="s">
        <v>140</v>
      </c>
    </row>
    <row r="603" spans="1:3" ht="15">
      <c r="A603" s="1094"/>
      <c r="B603" s="382">
        <f>IF(ISNUMBER('SCR-B3F-T'!I171),IF('SCR-B3F-T'!I171=SUM('SCR-B3F-T'!I162:I170),0,1),0)</f>
        <v>0</v>
      </c>
      <c r="C603" s="373" t="s">
        <v>141</v>
      </c>
    </row>
    <row r="604" spans="1:3" ht="15">
      <c r="A604" s="1094"/>
      <c r="B604" s="382">
        <f>IF(ISNUMBER('SCR-B3F-T'!J171),IF('SCR-B3F-T'!J171=SUM('SCR-B3F-T'!J162:J170),0,1),0)</f>
        <v>0</v>
      </c>
      <c r="C604" s="373" t="s">
        <v>143</v>
      </c>
    </row>
    <row r="605" spans="1:3" ht="15">
      <c r="A605" s="1094"/>
      <c r="B605" s="382">
        <f>IF(ISNUMBER('SCR-B3F-T'!K171),IF('SCR-B3F-T'!K171=SUM('SCR-B3F-T'!K162:K170),0,1),0)</f>
        <v>0</v>
      </c>
      <c r="C605" s="373" t="s">
        <v>145</v>
      </c>
    </row>
    <row r="606" spans="1:3" ht="15">
      <c r="A606" s="1094"/>
      <c r="B606" s="382">
        <f>IF(ISNUMBER('SCR-B3F-T'!L171),IF('SCR-B3F-T'!L171=SUM('SCR-B3F-T'!L162:L170),0,1),0)</f>
        <v>0</v>
      </c>
      <c r="C606" s="373" t="s">
        <v>156</v>
      </c>
    </row>
    <row r="607" spans="1:3" ht="15">
      <c r="A607" s="1094"/>
      <c r="B607" s="382">
        <f>IF(ISNUMBER('SCR-B3F-T'!L162),IF('SCR-B3F-T'!L162='SCR-B3F-T'!I162-'SCR-B3F-T'!J162+'SCR-B3F-T'!K162,0,1),0)</f>
        <v>0</v>
      </c>
      <c r="C607" s="373" t="s">
        <v>147</v>
      </c>
    </row>
    <row r="608" spans="1:3" ht="15">
      <c r="A608" s="1094"/>
      <c r="B608" s="382">
        <f>IF(ISNUMBER('SCR-B3F-T'!L163),IF('SCR-B3F-T'!L163='SCR-B3F-T'!I163-'SCR-B3F-T'!J163+'SCR-B3F-T'!K163,0,1),0)</f>
        <v>0</v>
      </c>
      <c r="C608" s="373" t="s">
        <v>148</v>
      </c>
    </row>
    <row r="609" spans="1:3" ht="15">
      <c r="A609" s="1094"/>
      <c r="B609" s="382">
        <f>IF(ISNUMBER('SCR-B3F-T'!L164),IF('SCR-B3F-T'!L164='SCR-B3F-T'!I164-'SCR-B3F-T'!J164+'SCR-B3F-T'!K164,0,1),0)</f>
        <v>0</v>
      </c>
      <c r="C609" s="373" t="s">
        <v>149</v>
      </c>
    </row>
    <row r="610" spans="1:3" ht="15">
      <c r="A610" s="1094"/>
      <c r="B610" s="382">
        <f>IF(ISNUMBER('SCR-B3F-T'!L165),IF('SCR-B3F-T'!L165='SCR-B3F-T'!I165-'SCR-B3F-T'!J165+'SCR-B3F-T'!K165,0,1),0)</f>
        <v>0</v>
      </c>
      <c r="C610" s="373" t="s">
        <v>150</v>
      </c>
    </row>
    <row r="611" spans="1:3" ht="15">
      <c r="A611" s="1094"/>
      <c r="B611" s="382">
        <f>IF(ISNUMBER('SCR-B3F-T'!L166),IF('SCR-B3F-T'!L166='SCR-B3F-T'!I166-'SCR-B3F-T'!J166+'SCR-B3F-T'!K166,0,1),0)</f>
        <v>0</v>
      </c>
      <c r="C611" s="373" t="s">
        <v>151</v>
      </c>
    </row>
    <row r="612" spans="1:3" ht="15">
      <c r="A612" s="1094"/>
      <c r="B612" s="382">
        <f>IF(ISNUMBER('SCR-B3F-T'!L167),IF('SCR-B3F-T'!L167='SCR-B3F-T'!I167-'SCR-B3F-T'!J167+'SCR-B3F-T'!K167,0,1),0)</f>
        <v>0</v>
      </c>
      <c r="C612" s="373" t="s">
        <v>152</v>
      </c>
    </row>
    <row r="613" spans="1:3" ht="15">
      <c r="A613" s="1094"/>
      <c r="B613" s="382">
        <f>IF(ISNUMBER('SCR-B3F-T'!L168),IF('SCR-B3F-T'!L168='SCR-B3F-T'!I168-'SCR-B3F-T'!J168+'SCR-B3F-T'!K168,0,1),0)</f>
        <v>0</v>
      </c>
      <c r="C613" s="373" t="s">
        <v>153</v>
      </c>
    </row>
    <row r="614" spans="1:3" ht="15">
      <c r="A614" s="1094"/>
      <c r="B614" s="382">
        <f>IF(ISNUMBER('SCR-B3F-T'!L169),IF('SCR-B3F-T'!L169='SCR-B3F-T'!I169-'SCR-B3F-T'!J169+'SCR-B3F-T'!K169,0,1),0)</f>
        <v>0</v>
      </c>
      <c r="C614" s="373" t="s">
        <v>154</v>
      </c>
    </row>
    <row r="615" spans="1:3" ht="15">
      <c r="A615" s="1094"/>
      <c r="B615" s="382">
        <f>IF(ISNUMBER('SCR-B3F-T'!L170),IF('SCR-B3F-T'!L170='SCR-B3F-T'!I170-'SCR-B3F-T'!J170+'SCR-B3F-T'!K170,0,1),0)</f>
        <v>0</v>
      </c>
      <c r="C615" s="373" t="s">
        <v>155</v>
      </c>
    </row>
    <row r="616" spans="1:3" ht="15">
      <c r="A616" s="1094"/>
      <c r="B616" s="382">
        <f>IF(ISNUMBER('SCR-B3F-T'!D186),IF('SCR-B3F-T'!D186=SUM('SCR-B3F-T'!D172:D185),0,1),0)</f>
        <v>0</v>
      </c>
      <c r="C616" s="373" t="s">
        <v>124</v>
      </c>
    </row>
    <row r="617" spans="1:3" ht="15">
      <c r="A617" s="1094"/>
      <c r="B617" s="382">
        <f>IF(ISNUMBER('SCR-B3F-T'!D187),IF('SCR-B3F-T'!D187='SCR-B3F-T'!D171+'SCR-B3F-T'!D186,0,1),0)</f>
        <v>0</v>
      </c>
      <c r="C617" s="373" t="s">
        <v>125</v>
      </c>
    </row>
    <row r="618" spans="1:3" ht="15">
      <c r="A618" s="1094"/>
      <c r="B618" s="382">
        <f>IF(ISNUMBER('SCR-B3F-T'!E186),IF('SCR-B3F-T'!E186=SUM('SCR-B3F-T'!E172:E185),0,1),0)</f>
        <v>0</v>
      </c>
      <c r="C618" s="373" t="s">
        <v>128</v>
      </c>
    </row>
    <row r="619" spans="1:3" ht="15">
      <c r="A619" s="1094"/>
      <c r="B619" s="382">
        <f>IF(ISNUMBER('SCR-B3F-T'!E187),IF('SCR-B3F-T'!E187='SCR-B3F-T'!E171+'SCR-B3F-T'!E186,0,1),0)</f>
        <v>0</v>
      </c>
      <c r="C619" s="373" t="s">
        <v>129</v>
      </c>
    </row>
    <row r="620" spans="1:3" ht="15">
      <c r="A620" s="1094"/>
      <c r="B620" s="382">
        <f>IF(ISNUMBER('SCR-B3F-T'!I187),IF('SCR-B3F-T'!I187='SCR-B3F-T'!I171+'SCR-B3F-T'!I186,0,1),0)</f>
        <v>0</v>
      </c>
      <c r="C620" s="373" t="s">
        <v>142</v>
      </c>
    </row>
    <row r="621" spans="1:3" ht="15">
      <c r="A621" s="1094"/>
      <c r="B621" s="382">
        <f>IF(ISNUMBER('SCR-B3F-T'!I188),IF('SCR-B3F-T'!I188='SCR-B3F-T'!I186-'SCR-B3F-T'!I189,0,1),0)</f>
        <v>0</v>
      </c>
      <c r="C621" s="373" t="s">
        <v>2299</v>
      </c>
    </row>
    <row r="622" spans="1:3" ht="15">
      <c r="A622" s="1094"/>
      <c r="B622" s="382">
        <f>IF(ISNUMBER('SCR-B3F-T'!J187),IF('SCR-B3F-T'!J187='SCR-B3F-T'!J171+'SCR-B3F-T'!J186,0,1),0)</f>
        <v>0</v>
      </c>
      <c r="C622" s="373" t="s">
        <v>144</v>
      </c>
    </row>
    <row r="623" spans="1:3" ht="15">
      <c r="A623" s="1094"/>
      <c r="B623" s="382">
        <f>IF(ISNUMBER('SCR-B3F-T'!K187),IF('SCR-B3F-T'!K187='SCR-B3F-T'!K171+'SCR-B3F-T'!K186,0,1),0)</f>
        <v>0</v>
      </c>
      <c r="C623" s="373" t="s">
        <v>146</v>
      </c>
    </row>
    <row r="624" spans="1:3" ht="15">
      <c r="A624" s="1094"/>
      <c r="B624" s="382">
        <f>IF(ISNUMBER('SCR-B3F-T'!L187),IF('SCR-B3F-T'!L187='SCR-B3F-T'!L171+'SCR-B3F-T'!L186,0,1),0)</f>
        <v>0</v>
      </c>
      <c r="C624" s="373" t="s">
        <v>157</v>
      </c>
    </row>
    <row r="625" spans="1:3" ht="15">
      <c r="A625" s="1094"/>
      <c r="B625" s="382">
        <f>IF(ISNUMBER('SCR-B3F-T'!L188),IF('SCR-B3F-T'!L188='SCR-B3F-T'!L187-'SCR-B3F-T'!L189,0,1),0)</f>
        <v>0</v>
      </c>
      <c r="C625" s="373" t="s">
        <v>2300</v>
      </c>
    </row>
    <row r="626" spans="1:3" ht="15">
      <c r="A626" s="1094"/>
      <c r="B626" s="382">
        <f>IF(ISNUMBER('SCR-B3F-T'!G195),IF('SCR-B3F-T'!G195='SCR-B3F-T'!F195/'SCR-B3F-T'!E195,0,1),0)</f>
        <v>0</v>
      </c>
      <c r="C626" s="373" t="s">
        <v>2301</v>
      </c>
    </row>
    <row r="627" spans="1:3" ht="15">
      <c r="A627" s="1094"/>
      <c r="B627" s="382">
        <f>IF(ISNUMBER('SCR-B3F-T'!H196),IF('SCR-B3F-T'!H196='SCR-B3F-T'!H195-'SCR-B3F-T'!H197,0,1),0)</f>
        <v>0</v>
      </c>
      <c r="C627" s="373" t="s">
        <v>2302</v>
      </c>
    </row>
    <row r="628" spans="1:3" ht="15">
      <c r="A628" s="1094"/>
      <c r="B628" s="382">
        <f>IF(ISNUMBER('SCR-B3F-T'!K195),IF('SCR-B3F-T'!K195='SCR-B3F-T'!H195-'SCR-B3F-T'!I195+'SCR-B3F-T'!J195,0,1),0)</f>
        <v>0</v>
      </c>
      <c r="C628" s="373" t="s">
        <v>2303</v>
      </c>
    </row>
    <row r="629" spans="1:3" ht="15">
      <c r="A629" s="1094"/>
      <c r="B629" s="382">
        <f>IF(ISNUMBER('SCR-B3F-T'!K196),IF('SCR-B3F-T'!K196='SCR-B3F-T'!K195-'SCR-B3F-T'!K197,0,1),0)</f>
        <v>0</v>
      </c>
      <c r="C629" s="373" t="s">
        <v>2304</v>
      </c>
    </row>
    <row r="630" spans="1:3" ht="15">
      <c r="A630" s="1094"/>
      <c r="B630" s="382">
        <f>IF(ISNUMBER('SCR-B3F-T'!H201),IF('SCR-B3F-T'!H201='SCR-B3F-T'!E201-'SCR-B3F-T'!F201+'SCR-B3F-T'!G201,0,1),0)</f>
        <v>0</v>
      </c>
      <c r="C630" s="373" t="s">
        <v>2305</v>
      </c>
    </row>
    <row r="631" spans="1:3" ht="15">
      <c r="A631" s="1094"/>
      <c r="B631" s="382">
        <f>IF(ISNUMBER('SCR-B3F-T'!H206),IF('SCR-B3F-T'!H206='SCR-B3F-T'!E206-'SCR-B3F-T'!F206+'SCR-B3F-T'!G206,0,1),0)</f>
        <v>0</v>
      </c>
      <c r="C631" s="373" t="s">
        <v>2306</v>
      </c>
    </row>
    <row r="632" spans="1:3" ht="15">
      <c r="A632" s="1094"/>
      <c r="B632" s="382">
        <f>IF(ISNUMBER('SCR-B3F-T'!G211),IF('SCR-B3F-T'!G211='SCR-B3F-T'!D211+'SCR-B3F-T'!E211+'SCR-B3F-T'!F211,0,1),0)</f>
        <v>0</v>
      </c>
      <c r="C632" s="373" t="s">
        <v>2307</v>
      </c>
    </row>
    <row r="633" spans="1:3" ht="15">
      <c r="A633" s="1094"/>
      <c r="B633" s="382">
        <f>IF(ISNUMBER('SCR-B3F-T'!J211),IF('SCR-B3F-T'!J211='SCR-B3F-T'!G211-'SCR-B3F-T'!H211+'SCR-B3F-T'!I211,0,1),0)</f>
        <v>0</v>
      </c>
      <c r="C633" s="373" t="s">
        <v>2308</v>
      </c>
    </row>
    <row r="634" spans="1:3" ht="15">
      <c r="A634" s="1094"/>
      <c r="B634" s="382">
        <f>IF(ISNUMBER('SCR-B3F-T'!I216),IF('SCR-B3F-T'!I216='SCR-B3F-T'!D216+'SCR-B3F-T'!E216+'SCR-B3F-T'!F216+'SCR-B3F-T'!G216+'SCR-B3F-T'!H216,0,1),0)</f>
        <v>0</v>
      </c>
      <c r="C634" s="373" t="s">
        <v>2309</v>
      </c>
    </row>
    <row r="635" spans="1:3" ht="15">
      <c r="A635" s="1094"/>
      <c r="B635" s="382">
        <f>IF(ISNUMBER('SCR-B3F-T'!L216),IF('SCR-B3F-T'!L216='SCR-B3F-T'!I216-'SCR-B3F-T'!J216+'SCR-B3F-T'!K216,0,1),0)</f>
        <v>0</v>
      </c>
      <c r="C635" s="373" t="s">
        <v>2310</v>
      </c>
    </row>
    <row r="636" spans="1:3" ht="15">
      <c r="A636" s="1094"/>
      <c r="B636" s="382">
        <f>IF(ISNUMBER('SCR-B3F-T'!D222),IF('SCR-B3F-T'!D222='SCR-B3F-T'!G211+'SCR-B3F-T'!I216,0,1),0)</f>
        <v>0</v>
      </c>
      <c r="C636" s="373" t="s">
        <v>2311</v>
      </c>
    </row>
    <row r="637" spans="1:3" ht="15">
      <c r="A637" s="1094"/>
      <c r="B637" s="382">
        <f>IF(ISNUMBER('SCR-B3F-T'!D223),IF('SCR-B3F-T'!D223='SCR-B3F-T'!D222-'SCR-B3F-T'!D224,0,1),0)</f>
        <v>0</v>
      </c>
      <c r="C637" s="373" t="s">
        <v>2312</v>
      </c>
    </row>
    <row r="638" spans="1:3" ht="15">
      <c r="A638" s="1094"/>
      <c r="B638" s="382">
        <f>IF(ISNUMBER('SCR-B3F-T'!E222),IF('SCR-B3F-T'!E222='SCR-B3F-T'!D222-'SCR-B3F-T'!F222,0,1),0)</f>
        <v>0</v>
      </c>
      <c r="C638" s="373" t="s">
        <v>2313</v>
      </c>
    </row>
    <row r="639" spans="1:3" ht="15">
      <c r="A639" s="1094"/>
      <c r="B639" s="382">
        <f>IF(ISNUMBER('SCR-B3F-T'!E223),IF('SCR-B3F-T'!E223='SCR-B3F-T'!E222-'SCR-B3F-T'!E224,0,1),0)</f>
        <v>0</v>
      </c>
      <c r="C639" s="373" t="s">
        <v>2314</v>
      </c>
    </row>
    <row r="640" spans="1:3" ht="15">
      <c r="A640" s="1094"/>
      <c r="B640" s="382">
        <f>IF(ISNUMBER('SCR-B3F-T'!E224),IF('SCR-B3F-T'!E224='SCR-B3F-T'!D224-'SCR-B3F-T'!F224,0,1),0)</f>
        <v>0</v>
      </c>
      <c r="C640" s="373" t="s">
        <v>2315</v>
      </c>
    </row>
    <row r="641" spans="1:3" ht="15">
      <c r="A641" s="1094"/>
      <c r="B641" s="382">
        <f>IF(ISNUMBER('SCR-B3F-T'!F222),IF('SCR-B3F-T'!F222='SCR-B3F-T'!J211+'SCR-B3F-T'!L216,0,1),0)</f>
        <v>0</v>
      </c>
      <c r="C641" s="373" t="s">
        <v>2316</v>
      </c>
    </row>
    <row r="642" spans="1:3" ht="15">
      <c r="A642" s="1094"/>
      <c r="B642" s="382">
        <f>IF(ISNUMBER('SCR-B3F-T'!F223),IF('SCR-B3F-T'!F223='SCR-B3F-T'!F222-'SCR-B3F-T'!F224,0,1),0)</f>
        <v>0</v>
      </c>
      <c r="C642" s="373" t="s">
        <v>2317</v>
      </c>
    </row>
    <row r="643" spans="1:3" ht="15">
      <c r="A643" s="1094"/>
      <c r="B643" s="382">
        <f>IF(ISNUMBER('SCR-B3F-T'!F229),IF('SCR-B3F-T'!F229='SCR-B3F-T'!D229+'SCR-B3F-T'!E229,0,1),0)</f>
        <v>0</v>
      </c>
      <c r="C643" s="373" t="s">
        <v>2318</v>
      </c>
    </row>
    <row r="644" spans="1:3" ht="15">
      <c r="A644" s="1094"/>
      <c r="B644" s="382">
        <f>IF(ISNUMBER('SCR-B3F-T'!I229),IF('SCR-B3F-T'!I229='SCR-B3F-T'!F229-'SCR-B3F-T'!G229+'SCR-B3F-T'!H229,0,1),0)</f>
        <v>0</v>
      </c>
      <c r="C644" s="373" t="s">
        <v>2319</v>
      </c>
    </row>
    <row r="645" spans="1:3" ht="15">
      <c r="A645" s="1094"/>
      <c r="B645" s="382">
        <f>IF(ISNUMBER('SCR-B3F-T'!F234),IF('SCR-B3F-T'!F234='SCR-B3F-T'!B234-'SCR-B3F-T'!D234+'SCR-B3F-T'!E234,0,1),0)</f>
        <v>0</v>
      </c>
      <c r="C645" s="373" t="s">
        <v>2320</v>
      </c>
    </row>
    <row r="646" spans="1:3" ht="15">
      <c r="A646" s="1094"/>
      <c r="B646" s="382">
        <f>IF(ISNUMBER('SCR-B3F-T'!D244),IF('SCR-B3F-T'!D244=SUM('SCR-B3F-T'!D239:D243),0,1),0)</f>
        <v>0</v>
      </c>
      <c r="C646" s="373" t="s">
        <v>162</v>
      </c>
    </row>
    <row r="647" spans="1:3" ht="15">
      <c r="A647" s="1094"/>
      <c r="B647" s="382">
        <f>IF(ISNUMBER('SCR-B3F-T'!G244),IF('SCR-B3F-T'!G244=SUM('SCR-B3F-T'!G239:G243),0,1),0)</f>
        <v>0</v>
      </c>
      <c r="C647" s="373" t="s">
        <v>163</v>
      </c>
    </row>
    <row r="648" spans="1:3" ht="15">
      <c r="A648" s="1094"/>
      <c r="B648" s="382">
        <f>IF(ISNUMBER('SCR-B3F-T'!H244),IF('SCR-B3F-T'!H244=some('SCR-B3F-T'!H239:H243),0,1),0)</f>
        <v>0</v>
      </c>
      <c r="C648" s="373" t="s">
        <v>164</v>
      </c>
    </row>
    <row r="649" spans="1:3" ht="15">
      <c r="A649" s="1094"/>
      <c r="B649" s="382">
        <f>IF(ISNUMBER('SCR-B3F-T'!I244),IF('SCR-B3F-T'!I244=SUM('SCR-B3F-T'!I239:I243),0,1),0)</f>
        <v>0</v>
      </c>
      <c r="C649" s="373" t="s">
        <v>165</v>
      </c>
    </row>
    <row r="650" spans="1:3" ht="15">
      <c r="A650" s="1094"/>
      <c r="B650" s="382">
        <f>IF(ISNUMBER('SCR-B3F-T'!J244),IF('SCR-B3F-T'!J244=SUM('SCR-B3F-T'!J239:J243),0,1),0)</f>
        <v>0</v>
      </c>
      <c r="C650" s="373" t="s">
        <v>166</v>
      </c>
    </row>
    <row r="651" spans="1:3" ht="15">
      <c r="A651" s="1094"/>
      <c r="B651" s="382">
        <f>IF(ISNUMBER('SCR-B3F-T'!D249),IF('SCR-B3F-T'!D249='SCR-B3F-T'!G244,0,1),0)</f>
        <v>0</v>
      </c>
      <c r="C651" s="373" t="s">
        <v>2321</v>
      </c>
    </row>
    <row r="652" spans="1:3" ht="15">
      <c r="A652" s="1094"/>
      <c r="B652" s="382">
        <f>IF(ISNUMBER('SCR-B3F-T'!D250),IF('SCR-B3F-T'!D250='SCR-B3F-T'!D249-'SCR-B3F-T'!D251,0,1),0)</f>
        <v>0</v>
      </c>
      <c r="C652" s="373" t="s">
        <v>2322</v>
      </c>
    </row>
    <row r="653" spans="1:3" ht="15">
      <c r="A653" s="1094"/>
      <c r="B653" s="382">
        <f>IF(ISNUMBER('SCR-B3F-T'!E249),IF('SCR-B3F-T'!E249='SCR-B3F-T'!H244+'SCR-B3F-T'!I244,0,1),0)</f>
        <v>0</v>
      </c>
      <c r="C653" s="373" t="s">
        <v>2323</v>
      </c>
    </row>
    <row r="654" spans="1:3" ht="15">
      <c r="A654" s="1094"/>
      <c r="B654" s="382">
        <f>IF(ISNUMBER('SCR-B3F-T'!E250),IF('SCR-B3F-T'!E250='SCR-B3F-T'!E251,0,1),0)</f>
        <v>0</v>
      </c>
      <c r="C654" s="373" t="s">
        <v>2324</v>
      </c>
    </row>
    <row r="655" spans="1:3" ht="15">
      <c r="A655" s="1094"/>
      <c r="B655" s="382">
        <f>IF(ISNUMBER('SCR-B3F-T'!E251),IF('SCR-B3F-T'!E251='SCR-B3F-T'!D251-'SCR-B3F-T'!F251,0,1),0)</f>
        <v>0</v>
      </c>
      <c r="C655" s="373" t="s">
        <v>2325</v>
      </c>
    </row>
    <row r="656" spans="1:3" ht="15">
      <c r="A656" s="1094"/>
      <c r="B656" s="382">
        <f>IF(ISNUMBER('SCR-B3F-T'!F249),IF('SCR-B3F-T'!F249='SCR-B3F-T'!J244,0,1),0)</f>
        <v>0</v>
      </c>
      <c r="C656" s="373" t="s">
        <v>2326</v>
      </c>
    </row>
    <row r="657" spans="1:3" ht="15">
      <c r="A657" s="1094"/>
      <c r="B657" s="382">
        <f>IF(ISNUMBER('SCR-B3F-T'!F250),IF('SCR-B3F-T'!F250='SCR-B3F-T'!F249-'SCR-B3F-T'!F251,0,1),0)</f>
        <v>0</v>
      </c>
      <c r="C657" s="373" t="s">
        <v>2327</v>
      </c>
    </row>
    <row r="658" spans="1:3" ht="15">
      <c r="A658" s="1094"/>
      <c r="B658" s="382">
        <f>IF(ISNUMBER('SCR-B3F-T'!D259),IF('SCR-B3F-T'!D259='SCR-B3F-T'!D257+'SCR-B3F-T'!D258,0,1),0)</f>
        <v>0</v>
      </c>
      <c r="C658" s="373" t="s">
        <v>2328</v>
      </c>
    </row>
    <row r="659" spans="1:3" ht="15">
      <c r="A659" s="1094"/>
      <c r="B659" s="382">
        <f>IF(ISNUMBER('SCR-B3F-T'!E259),IF('SCR-B3F-T'!E259='SCR-B3F-T'!F259/'SCR-B3F-T'!D259,0,1),0)</f>
        <v>0</v>
      </c>
      <c r="C659" s="373" t="s">
        <v>2329</v>
      </c>
    </row>
    <row r="660" spans="1:3" ht="15">
      <c r="A660" s="1094"/>
      <c r="B660" s="382">
        <f>IF(ISNUMBER('SCR-B3F-T'!F257),IF('SCR-B3F-T'!F257='SCR-B3F-T'!D257*'SCR-B3F-T'!E257,0,1),0)</f>
        <v>0</v>
      </c>
      <c r="C660" s="373" t="s">
        <v>2330</v>
      </c>
    </row>
    <row r="661" spans="1:3" ht="15">
      <c r="A661" s="1094"/>
      <c r="B661" s="382">
        <f>IF(ISNUMBER('SCR-B3F-T'!F258),IF('SCR-B3F-T'!F258='SCR-B3F-T'!D258*'SCR-B3F-T'!E258,0,1),0)</f>
        <v>0</v>
      </c>
      <c r="C661" s="373" t="s">
        <v>2331</v>
      </c>
    </row>
    <row r="662" spans="1:3" ht="15">
      <c r="A662" s="1094"/>
      <c r="B662" s="382">
        <f>IF(ISNUMBER('SCR-B3F-T'!F259),IF('SCR-B3F-T'!F259='SCR-B3F-T'!F257+'SCR-B3F-T'!F258,0,1),0)</f>
        <v>0</v>
      </c>
      <c r="C662" s="373" t="s">
        <v>2332</v>
      </c>
    </row>
    <row r="663" spans="1:3" ht="15">
      <c r="A663" s="1094"/>
      <c r="B663" s="382">
        <f>IF(ISNUMBER('SCR-B3F-T'!G259),IF('SCR-B3F-T'!G259='SCR-B3F-T'!G257+'SCR-B3F-T'!G258,0,1),0)</f>
        <v>0</v>
      </c>
      <c r="C663" s="373" t="s">
        <v>2333</v>
      </c>
    </row>
    <row r="664" spans="1:3" ht="15">
      <c r="A664" s="1094"/>
      <c r="B664" s="382">
        <f>IF(ISNUMBER('SCR-B3F-T'!H259),IF('SCR-B3F-T'!H259='SCR-B3F-T'!H257+'SCR-B3F-T'!H258,0,1),0)</f>
        <v>0</v>
      </c>
      <c r="C664" s="373" t="s">
        <v>2334</v>
      </c>
    </row>
    <row r="665" spans="1:3" ht="15">
      <c r="A665" s="1094"/>
      <c r="B665" s="382">
        <f>IF(ISNUMBER('SCR-B3F-T'!I257),IF('SCR-B3F-T'!I257='SCR-B3F-T'!F257-'SCR-B3F-T'!G257+'SCR-B3F-T'!H257,0,1),0)</f>
        <v>0</v>
      </c>
      <c r="C665" s="373" t="s">
        <v>2335</v>
      </c>
    </row>
    <row r="666" spans="1:3" ht="15">
      <c r="A666" s="1094"/>
      <c r="B666" s="382">
        <f>IF(ISNUMBER('SCR-B3F-T'!I258),IF('SCR-B3F-T'!I258='SCR-B3F-T'!F258-'SCR-B3F-T'!G258+'SCR-B3F-T'!H258,0,1),0)</f>
        <v>0</v>
      </c>
      <c r="C666" s="373" t="s">
        <v>2336</v>
      </c>
    </row>
    <row r="667" spans="1:3" ht="15">
      <c r="A667" s="1094"/>
      <c r="B667" s="382">
        <f>IF(ISNUMBER('SCR-B3F-T'!I259),IF('SCR-B3F-T'!I259='SCR-B3F-T'!I257+'SCR-B3F-T'!I258,0,1),0)</f>
        <v>0</v>
      </c>
      <c r="C667" s="373" t="s">
        <v>2337</v>
      </c>
    </row>
    <row r="668" spans="1:3" ht="15">
      <c r="A668" s="1094"/>
      <c r="B668" s="382">
        <f>IF(ISNUMBER('SCR-B3F-T'!H263),IF('SCR-B3F-T'!H263='SCR-B3F-T'!E263-'SCR-B3F-T'!F263+'SCR-B3F-T'!G263,0,1),0)</f>
        <v>0</v>
      </c>
      <c r="C668" s="373" t="s">
        <v>2338</v>
      </c>
    </row>
    <row r="669" spans="1:3" ht="15">
      <c r="A669" s="1094"/>
      <c r="B669" s="382">
        <f>IF(ISNUMBER('SCR-B3F-T'!D268),IF('SCR-B3F-T'!D268='SCR-B3F-T'!F259+'SCR-B3F-T'!E263,0,1),0)</f>
        <v>0</v>
      </c>
      <c r="C669" s="373" t="s">
        <v>2339</v>
      </c>
    </row>
    <row r="670" spans="1:3" ht="15">
      <c r="A670" s="1094"/>
      <c r="B670" s="382">
        <f>IF(ISNUMBER('SCR-B3F-T'!D269),IF('SCR-B3F-T'!D269='SCR-B3F-T'!D268-'SCR-B3F-T'!D270,0,1),0)</f>
        <v>0</v>
      </c>
      <c r="C670" s="373" t="s">
        <v>2340</v>
      </c>
    </row>
    <row r="671" spans="1:3" ht="15">
      <c r="A671" s="1094"/>
      <c r="B671" s="382">
        <f>IF(ISNUMBER('SCR-B3F-T'!E268),IF('SCR-B3F-T'!E268='SCR-B3F-T'!D268-'SCR-B3F-T'!F268,0,1),0)</f>
        <v>0</v>
      </c>
      <c r="C671" s="373" t="s">
        <v>2341</v>
      </c>
    </row>
    <row r="672" spans="1:3" ht="15">
      <c r="A672" s="1094"/>
      <c r="B672" s="382">
        <f>IF(ISNUMBER('SCR-B3F-T'!E269),IF('SCR-B3F-T'!E269='SCR-B3F-T'!D269-'SCR-B3F-T'!F269,0,1),0)</f>
        <v>0</v>
      </c>
      <c r="C672" s="373" t="s">
        <v>2342</v>
      </c>
    </row>
    <row r="673" spans="1:3" ht="15">
      <c r="A673" s="1094"/>
      <c r="B673" s="382">
        <f>IF(ISNUMBER('SCR-B3F-T'!E270),IF('SCR-B3F-T'!E270='SCR-B3F-T'!D270-'SCR-B3F-T'!F270,0,1),0)</f>
        <v>0</v>
      </c>
      <c r="C673" s="373" t="s">
        <v>2343</v>
      </c>
    </row>
    <row r="674" spans="1:3" ht="15">
      <c r="A674" s="1094"/>
      <c r="B674" s="382">
        <f>IF(ISNUMBER('SCR-B3F-T'!F268),IF('SCR-B3F-T'!F268='SCR-B3F-T'!I259+'SCR-B3F-T'!H263,0,1),0)</f>
        <v>0</v>
      </c>
      <c r="C674" s="373" t="s">
        <v>2344</v>
      </c>
    </row>
    <row r="675" spans="1:3" ht="15">
      <c r="A675" s="1094"/>
      <c r="B675" s="382">
        <f>IF(ISNUMBER('SCR-B3F-T'!F269),IF('SCR-B3F-T'!F269='SCR-B3F-T'!E268-'SCR-B3F-T'!F270,0,1),0)</f>
        <v>0</v>
      </c>
      <c r="C675" s="373" t="s">
        <v>2345</v>
      </c>
    </row>
    <row r="676" spans="1:3" ht="15">
      <c r="A676" s="1094"/>
      <c r="B676" s="382">
        <f>IF(ISNUMBER('SCR-B3F-T'!E282),IF('SCR-B3F-T'!E282='SCR-B3F-T'!E281-'SCR-B3F-T'!E283,0,1),0)</f>
        <v>0</v>
      </c>
      <c r="C676" s="373" t="s">
        <v>2346</v>
      </c>
    </row>
    <row r="677" spans="1:3" ht="15">
      <c r="A677" s="1094"/>
      <c r="B677" s="382">
        <f>IF(ISNUMBER('SCR-B3F-T'!F282),IF('SCR-B3F-T'!F282='SCR-B3F-T'!E282-'SCR-B3F-T'!G282,0,1),0)</f>
        <v>0</v>
      </c>
      <c r="C677" s="373" t="s">
        <v>2347</v>
      </c>
    </row>
    <row r="678" spans="1:3" ht="15">
      <c r="A678" s="1094"/>
      <c r="B678" s="382">
        <f>IF(ISNUMBER('SCR-B3F-T'!F283),IF('SCR-B3F-T'!F283='SCR-B3F-T'!E283-'SCR-B3F-T'!G283,0,1),0)</f>
        <v>0</v>
      </c>
      <c r="C678" s="373" t="s">
        <v>2348</v>
      </c>
    </row>
    <row r="679" spans="1:3" ht="15">
      <c r="A679" s="1094"/>
      <c r="B679" s="382">
        <f>IF(ISNUMBER('SCR-B3F-T'!G282),IF('SCR-B3F-T'!G282='SCR-B3F-T'!G281-'SCR-B3F-T'!G283,0,1),0)</f>
        <v>0</v>
      </c>
      <c r="C679" s="373" t="s">
        <v>2349</v>
      </c>
    </row>
    <row r="680" spans="1:3" ht="15">
      <c r="A680" s="1094"/>
      <c r="B680" s="382">
        <f>IF(ISNUMBER('SCR-B3F-T'!Q288),IF('SCR-B3F-T'!Q288='SCR-B3F-T'!N288-'SCR-B3F-T'!O288+'SCR-B3F-T'!P288,0,1),0)</f>
        <v>0</v>
      </c>
      <c r="C680" s="373" t="s">
        <v>2352</v>
      </c>
    </row>
    <row r="681" spans="1:3" ht="15">
      <c r="A681" s="1094"/>
      <c r="B681" s="382">
        <f>IF(ISNUMBER('SCR-B3F-T'!Q289),IF('SCR-B3F-T'!Q289='SCR-B3F-T'!N289-'SCR-B3F-T'!O289+'SCR-B3F-T'!P289,0,1),0)</f>
        <v>0</v>
      </c>
      <c r="C681" s="373" t="s">
        <v>2743</v>
      </c>
    </row>
    <row r="682" spans="1:3" ht="15">
      <c r="A682" s="1094"/>
      <c r="B682" s="382">
        <f>IF(ISNUMBER('SCR-B3F-T'!Q290),IF('SCR-B3F-T'!Q290='SCR-B3F-T'!N290-'SCR-B3F-T'!O290+'SCR-B3F-T'!P290,0,1),0)</f>
        <v>0</v>
      </c>
      <c r="C682" s="373" t="s">
        <v>2744</v>
      </c>
    </row>
    <row r="683" spans="1:3" ht="15">
      <c r="A683" s="1094"/>
      <c r="B683" s="382">
        <f>IF(ISNUMBER('SCR-B3F-T'!Q291),IF('SCR-B3F-T'!Q291='SCR-B3F-T'!N291-'SCR-B3F-T'!O291+'SCR-B3F-T'!P291,0,1),0)</f>
        <v>0</v>
      </c>
      <c r="C683" s="373" t="s">
        <v>2745</v>
      </c>
    </row>
    <row r="684" spans="1:3" ht="15">
      <c r="A684" s="1094"/>
      <c r="B684" s="382">
        <f>IF(ISNUMBER('SCR-B3F-T'!Q292),IF('SCR-B3F-T'!Q292='SCR-B3F-T'!N292-'SCR-B3F-T'!O292+'SCR-B3F-T'!P292,0,1),0)</f>
        <v>0</v>
      </c>
      <c r="C684" s="373" t="s">
        <v>2746</v>
      </c>
    </row>
    <row r="685" spans="1:3" ht="15">
      <c r="A685" s="1094"/>
      <c r="B685" s="382">
        <f>IF(ISNUMBER('SCR-B3F-T'!Q293),IF('SCR-B3F-T'!Q293='SCR-B3F-T'!N293-'SCR-B3F-T'!O293+'SCR-B3F-T'!P293,0,1),0)</f>
        <v>0</v>
      </c>
      <c r="C685" s="373" t="s">
        <v>2747</v>
      </c>
    </row>
    <row r="686" spans="1:3" ht="15">
      <c r="A686" s="1094"/>
      <c r="B686" s="382">
        <f>IF(ISNUMBER('SCR-B3F-T'!Q294),IF('SCR-B3F-T'!Q294='SCR-B3F-T'!N294-'SCR-B3F-T'!O294+'SCR-B3F-T'!P294,0,1),0)</f>
        <v>0</v>
      </c>
      <c r="C686" s="373" t="s">
        <v>2748</v>
      </c>
    </row>
    <row r="687" spans="1:3" ht="15">
      <c r="A687" s="1094"/>
      <c r="B687" s="382">
        <f>IF(ISNUMBER('SCR-B3F-T'!Q295),IF('SCR-B3F-T'!Q295='SCR-B3F-T'!N295-'SCR-B3F-T'!O295+'SCR-B3F-T'!P295,0,1),0)</f>
        <v>0</v>
      </c>
      <c r="C687" s="373" t="s">
        <v>2749</v>
      </c>
    </row>
    <row r="688" spans="1:3" ht="15">
      <c r="A688" s="1094"/>
      <c r="B688" s="382">
        <f>IF(ISNUMBER('SCR-B3F-T'!Q296),IF('SCR-B3F-T'!Q296='SCR-B3F-T'!N296-'SCR-B3F-T'!O296+'SCR-B3F-T'!P296,0,1),0)</f>
        <v>0</v>
      </c>
      <c r="C688" s="373" t="s">
        <v>2750</v>
      </c>
    </row>
    <row r="689" spans="1:3" ht="15">
      <c r="A689" s="1094"/>
      <c r="B689" s="382">
        <f>IF(ISNUMBER('SCR-B3F-T'!Q297),IF('SCR-B3F-T'!Q297='SCR-B3F-T'!N297-'SCR-B3F-T'!O297+'SCR-B3F-T'!P297,0,1),0)</f>
        <v>0</v>
      </c>
      <c r="C689" s="373" t="s">
        <v>2751</v>
      </c>
    </row>
    <row r="690" spans="1:3" ht="15">
      <c r="A690" s="1094"/>
      <c r="B690" s="382">
        <f>IF(ISNUMBER('SCR-B3F-T'!Q298),IF('SCR-B3F-T'!Q298='SCR-B3F-T'!N298-'SCR-B3F-T'!O298+'SCR-B3F-T'!P298,0,1),0)</f>
        <v>0</v>
      </c>
      <c r="C690" s="373" t="s">
        <v>2752</v>
      </c>
    </row>
    <row r="691" spans="1:3" ht="15">
      <c r="A691" s="1094"/>
      <c r="B691" s="382">
        <f>IF(ISNUMBER('SCR-B3F-T'!Q299),IF('SCR-B3F-T'!Q299='SCR-B3F-T'!N299-'SCR-B3F-T'!O299+'SCR-B3F-T'!P299,0,1),0)</f>
        <v>0</v>
      </c>
      <c r="C691" s="373" t="s">
        <v>2753</v>
      </c>
    </row>
    <row r="692" spans="1:3" ht="15">
      <c r="A692" s="1094"/>
      <c r="B692" s="382">
        <f>IF(ISNUMBER('SCR-B3F-T'!Q300),IF('SCR-B3F-T'!Q300='SCR-B3F-T'!N300-'SCR-B3F-T'!O300+'SCR-B3F-T'!P300,0,1),0)</f>
        <v>0</v>
      </c>
      <c r="C692" s="373" t="s">
        <v>2754</v>
      </c>
    </row>
    <row r="693" spans="1:3" ht="15">
      <c r="A693" s="1094"/>
      <c r="B693" s="382">
        <f>IF(ISNUMBER('SCR-B3F-T'!Q301),IF('SCR-B3F-T'!Q301='SCR-B3F-T'!N301-'SCR-B3F-T'!O301+'SCR-B3F-T'!P301,0,1),0)</f>
        <v>0</v>
      </c>
      <c r="C693" s="373" t="s">
        <v>2755</v>
      </c>
    </row>
    <row r="694" spans="1:3" ht="15">
      <c r="A694" s="1094"/>
      <c r="B694" s="382">
        <f>IF(ISNUMBER('SCR-B3F-T'!Q302),IF('SCR-B3F-T'!Q302='SCR-B3F-T'!N302-'SCR-B3F-T'!O302+'SCR-B3F-T'!P302,0,1),0)</f>
        <v>0</v>
      </c>
      <c r="C694" s="373" t="s">
        <v>2756</v>
      </c>
    </row>
    <row r="695" spans="1:3" ht="15">
      <c r="A695" s="1094"/>
      <c r="B695" s="382">
        <f>IF(ISNUMBER('SCR-B3F-T'!Q303),IF('SCR-B3F-T'!Q303='SCR-B3F-T'!N303-'SCR-B3F-T'!O303+'SCR-B3F-T'!P303,0,1),0)</f>
        <v>0</v>
      </c>
      <c r="C695" s="373" t="s">
        <v>2757</v>
      </c>
    </row>
    <row r="696" spans="1:3" ht="15">
      <c r="A696" s="1094"/>
      <c r="B696" s="382">
        <f>IF(ISNUMBER('SCR-B3F-T'!Q304),IF('SCR-B3F-T'!Q304='SCR-B3F-T'!N304-'SCR-B3F-T'!O304+'SCR-B3F-T'!P304,0,1),0)</f>
        <v>0</v>
      </c>
      <c r="C696" s="373" t="s">
        <v>2758</v>
      </c>
    </row>
    <row r="697" spans="1:3" ht="15">
      <c r="A697" s="1094"/>
      <c r="B697" s="382">
        <f>IF(ISNUMBER('SCR-B3F-T'!Q305),IF('SCR-B3F-T'!Q305='SCR-B3F-T'!N305-'SCR-B3F-T'!O305+'SCR-B3F-T'!P305,0,1),0)</f>
        <v>0</v>
      </c>
      <c r="C697" s="373" t="s">
        <v>2759</v>
      </c>
    </row>
    <row r="698" spans="1:3" ht="15">
      <c r="A698" s="1094"/>
      <c r="B698" s="382">
        <f>IF(ISNUMBER('SCR-B3F-T'!Q306),IF('SCR-B3F-T'!Q306='SCR-B3F-T'!N306-'SCR-B3F-T'!O306+'SCR-B3F-T'!P306,0,1),0)</f>
        <v>0</v>
      </c>
      <c r="C698" s="373" t="s">
        <v>2760</v>
      </c>
    </row>
    <row r="699" spans="1:3" ht="15">
      <c r="A699" s="1094"/>
      <c r="B699" s="382">
        <f>IF(ISNUMBER('SCR-B3F-T'!Q307),IF('SCR-B3F-T'!Q307='SCR-B3F-T'!N307-'SCR-B3F-T'!O307+'SCR-B3F-T'!P307,0,1),0)</f>
        <v>0</v>
      </c>
      <c r="C699" s="373" t="s">
        <v>2761</v>
      </c>
    </row>
    <row r="700" spans="1:3" ht="15">
      <c r="A700" s="1094"/>
      <c r="B700" s="382">
        <f>IF(ISNUMBER('SCR-B3F-T'!Q308),IF('SCR-B3F-T'!Q308='SCR-B3F-T'!N308-'SCR-B3F-T'!O308+'SCR-B3F-T'!P308,0,1),0)</f>
        <v>0</v>
      </c>
      <c r="C700" s="373" t="s">
        <v>2762</v>
      </c>
    </row>
    <row r="701" spans="1:3" ht="15">
      <c r="A701" s="1094"/>
      <c r="B701" s="382">
        <f>IF(ISNUMBER('SCR-B3F-T'!Q309),IF('SCR-B3F-T'!Q309='SCR-B3F-T'!N309-'SCR-B3F-T'!O309+'SCR-B3F-T'!P309,0,1),0)</f>
        <v>0</v>
      </c>
      <c r="C701" s="373" t="s">
        <v>2763</v>
      </c>
    </row>
    <row r="702" spans="1:3" ht="15">
      <c r="A702" s="1094"/>
      <c r="B702" s="382">
        <f>IF(ISNUMBER('SCR-B3F-T'!Q310),IF('SCR-B3F-T'!Q310='SCR-B3F-T'!N310-'SCR-B3F-T'!O310+'SCR-B3F-T'!P310,0,1),0)</f>
        <v>0</v>
      </c>
      <c r="C702" s="373" t="s">
        <v>2764</v>
      </c>
    </row>
    <row r="703" spans="1:3" ht="15">
      <c r="A703" s="1094"/>
      <c r="B703" s="382">
        <f>IF(ISNUMBER('SCR-B3F-T'!Q311),IF('SCR-B3F-T'!Q311='SCR-B3F-T'!N311-'SCR-B3F-T'!O311+'SCR-B3F-T'!P311,0,1),0)</f>
        <v>0</v>
      </c>
      <c r="C703" s="373" t="s">
        <v>2765</v>
      </c>
    </row>
    <row r="704" spans="1:3" ht="15">
      <c r="A704" s="1094"/>
      <c r="B704" s="382">
        <f>IF(ISNUMBER('SCR-B3F-T'!Q312),IF('SCR-B3F-T'!Q312='SCR-B3F-T'!N312-'SCR-B3F-T'!O312+'SCR-B3F-T'!P312,0,1),0)</f>
        <v>0</v>
      </c>
      <c r="C704" s="373" t="s">
        <v>2766</v>
      </c>
    </row>
    <row r="705" spans="1:3" ht="15">
      <c r="A705" s="1094"/>
      <c r="B705" s="382">
        <f>IF(ISNUMBER('SCR-B3F-T'!Q313),IF('SCR-B3F-T'!Q313='SCR-B3F-T'!N313-'SCR-B3F-T'!O313+'SCR-B3F-T'!P313,0,1),0)</f>
        <v>0</v>
      </c>
      <c r="C705" s="373" t="s">
        <v>2767</v>
      </c>
    </row>
    <row r="706" spans="1:3" ht="15">
      <c r="A706" s="1094"/>
      <c r="B706" s="382">
        <f>IF(ISNUMBER('SCR-B3F-T'!Q314),IF('SCR-B3F-T'!Q314='SCR-B3F-T'!N314-'SCR-B3F-T'!O314+'SCR-B3F-T'!P314,0,1),0)</f>
        <v>0</v>
      </c>
      <c r="C706" s="373" t="s">
        <v>2768</v>
      </c>
    </row>
    <row r="707" spans="1:3" ht="15">
      <c r="A707" s="1094"/>
      <c r="B707" s="382">
        <f>IF(ISNUMBER('SCR-B3F-T'!Q315),IF('SCR-B3F-T'!Q315='SCR-B3F-T'!N315-'SCR-B3F-T'!O315+'SCR-B3F-T'!P315,0,1),0)</f>
        <v>0</v>
      </c>
      <c r="C707" s="373" t="s">
        <v>2769</v>
      </c>
    </row>
    <row r="708" spans="1:3" ht="15">
      <c r="A708" s="1094"/>
      <c r="B708" s="382">
        <f>IF(ISNUMBER('SCR-B3F-T'!Q316),IF('SCR-B3F-T'!Q316='SCR-B3F-T'!N316-'SCR-B3F-T'!O316+'SCR-B3F-T'!P316,0,1),0)</f>
        <v>0</v>
      </c>
      <c r="C708" s="373" t="s">
        <v>2770</v>
      </c>
    </row>
    <row r="709" spans="1:3" ht="15">
      <c r="A709" s="1094"/>
      <c r="B709" s="382">
        <f>IF(ISNUMBER('SCR-B3F-T'!Q317),IF('SCR-B3F-T'!Q317='SCR-B3F-T'!N317-'SCR-B3F-T'!O317+'SCR-B3F-T'!P317,0,1),0)</f>
        <v>0</v>
      </c>
      <c r="C709" s="373" t="s">
        <v>2771</v>
      </c>
    </row>
    <row r="710" spans="1:3" ht="15">
      <c r="A710" s="1094"/>
      <c r="B710" s="382">
        <f>IF(ISNUMBER('SCR-B3F-T'!Q318),IF('SCR-B3F-T'!Q318='SCR-B3F-T'!N318-'SCR-B3F-T'!O318+'SCR-B3F-T'!P318,0,1),0)</f>
        <v>0</v>
      </c>
      <c r="C710" s="373" t="s">
        <v>2772</v>
      </c>
    </row>
    <row r="711" spans="1:3" ht="15">
      <c r="A711" s="1094"/>
      <c r="B711" s="382">
        <f>IF(ISNUMBER('SCR-B3F-T'!N319),IF('SCR-B3F-T'!N319=SUM('SCR-B3F-T'!N288:N318),0,1),0)</f>
        <v>0</v>
      </c>
      <c r="C711" s="373" t="s">
        <v>2350</v>
      </c>
    </row>
    <row r="712" spans="1:3" ht="15">
      <c r="A712" s="1094"/>
      <c r="B712" s="382">
        <f>IF(ISNUMBER('SCR-B3F-T'!N320),IF('SCR-B3F-T'!N320='SCR-B3F-T'!N319-'SCR-B3F-T'!N321,0,1),0)</f>
        <v>0</v>
      </c>
      <c r="C712" s="373" t="s">
        <v>2351</v>
      </c>
    </row>
    <row r="713" spans="1:3" ht="15">
      <c r="A713" s="1094"/>
      <c r="B713" s="382">
        <f>IF(ISNUMBER('SCR-B3F-T'!O319),IF('SCR-B3F-T'!O319=SUM('SCR-B3F-T'!O288:O318),0,1),0)</f>
        <v>0</v>
      </c>
      <c r="C713" s="373" t="s">
        <v>45</v>
      </c>
    </row>
    <row r="714" spans="1:3" ht="15">
      <c r="A714" s="1094"/>
      <c r="B714" s="382">
        <f>IF(ISNUMBER('SCR-B3F-T'!P319),IF('SCR-B3F-T'!P319=SUM('SCR-B3F-T'!P288:P318),0,1),0)</f>
        <v>0</v>
      </c>
      <c r="C714" s="373" t="s">
        <v>46</v>
      </c>
    </row>
    <row r="715" spans="1:3" ht="15">
      <c r="A715" s="1094"/>
      <c r="B715" s="382">
        <f>IF(ISNUMBER('SCR-B3F-T'!Q319),IF('SCR-B3F-T'!Q319=SUM('SCR-B3F-T'!Q288:Q318),0,1),0)</f>
        <v>0</v>
      </c>
      <c r="C715" s="373" t="s">
        <v>2773</v>
      </c>
    </row>
    <row r="716" spans="1:3" ht="15">
      <c r="A716" s="1094"/>
      <c r="B716" s="382">
        <f>IF(ISNUMBER('SCR-B3F-T'!Q320),IF('SCR-B3F-T'!Q320='SCR-B3F-T'!Q319-'SCR-B3F-T'!Q321,0,1),0)</f>
        <v>0</v>
      </c>
      <c r="C716" s="373" t="s">
        <v>2774</v>
      </c>
    </row>
    <row r="717" spans="1:3" ht="15">
      <c r="A717" s="1094"/>
      <c r="B717" s="382">
        <f>IF(ISNUMBER('SCR-B3F-T'!J347),IF('SCR-B3F-T'!J347=SUM('SCR-B3F-T'!J327:J346),0,1),0)</f>
        <v>0</v>
      </c>
      <c r="C717" s="373" t="s">
        <v>2775</v>
      </c>
    </row>
    <row r="718" spans="1:3" ht="15">
      <c r="A718" s="1094"/>
      <c r="B718" s="388">
        <f>IF(ISNUMBER('SCR-B3F-T'!J348),IF('SCR-B3F-T'!J348='SCR-B3F-T'!J347-'SCR-B3F-T'!J349,0,1),0)</f>
        <v>0</v>
      </c>
      <c r="C718" s="387" t="s">
        <v>2966</v>
      </c>
    </row>
    <row r="719" spans="1:3" ht="15">
      <c r="A719" s="1094"/>
      <c r="B719" s="382">
        <f>IF(ISNUMBER('SCR-B3F-T'!K347),IF('SCR-B3F-T'!K347=SUM('SCR-B3F-T'!K327:K346),0,1),0)</f>
        <v>0</v>
      </c>
      <c r="C719" s="373" t="s">
        <v>48</v>
      </c>
    </row>
    <row r="720" spans="1:3" ht="15">
      <c r="A720" s="1094"/>
      <c r="B720" s="382">
        <f>IF(ISNUMBER('SCR-B3F-T'!L347),IF('SCR-B3F-T'!L347=SUM('SCR-B3F-T'!L327:L346),0,1),0)</f>
        <v>0</v>
      </c>
      <c r="C720" s="373" t="s">
        <v>49</v>
      </c>
    </row>
    <row r="721" spans="1:3" ht="15">
      <c r="A721" s="1094"/>
      <c r="B721" s="382">
        <f>IF(ISNUMBER('SCR-B3F-T'!M347),IF('SCR-B3F-T'!M347=SUM('SCR-B3F-T'!M327:M346),0,1),0)</f>
        <v>0</v>
      </c>
      <c r="C721" s="373" t="s">
        <v>2967</v>
      </c>
    </row>
    <row r="722" spans="1:3" ht="15">
      <c r="A722" s="1094"/>
      <c r="B722" s="382">
        <f>IF(ISNUMBER('SCR-B3F-T'!M374),IF('SCR-B3F-T'!M374=SUM('SCR-B3F-T'!M354:M373),0,1),0)</f>
        <v>0</v>
      </c>
      <c r="C722" s="373" t="s">
        <v>2968</v>
      </c>
    </row>
    <row r="723" spans="1:3" ht="15.75" thickBot="1">
      <c r="A723" s="1095"/>
      <c r="B723" s="382">
        <f>IF(ISNUMBER('SCR-B3F-T'!P374),IF('SCR-B3F-T'!P374='SCR-B3F-T'!M374-'SCR-B3F-T'!N374+'SCR-B3F-T'!O374,0,1),0)</f>
        <v>0</v>
      </c>
      <c r="C723" s="373" t="s">
        <v>3121</v>
      </c>
    </row>
    <row r="727" ht="15.75" thickBot="1"/>
    <row r="728" spans="1:3" ht="15.75" thickBot="1">
      <c r="A728" s="383" t="s">
        <v>38</v>
      </c>
      <c r="B728" s="384">
        <v>0</v>
      </c>
      <c r="C728" s="381" t="s">
        <v>3230</v>
      </c>
    </row>
    <row r="732" spans="1:3" ht="15.75" thickBot="1">
      <c r="A732" s="378">
        <f>IF(B732=0,0,1)</f>
        <v>0</v>
      </c>
      <c r="B732" s="380">
        <f>SUM(B733:B735)</f>
        <v>0</v>
      </c>
      <c r="C732" s="381" t="str">
        <f>IF(B732=0,"Aucune erreur dans l'onglet MCR-B4A-T",B732&amp;" erreur(s) dans l'état MCR-B4A-T")</f>
        <v>Aucune erreur dans l'onglet MCR-B4A-T</v>
      </c>
    </row>
    <row r="733" spans="1:3" ht="15">
      <c r="A733" s="1093" t="s">
        <v>39</v>
      </c>
      <c r="B733" s="388">
        <f>IF(ISNUMBER(IF('MCR-B4A-T'!D28=(0.05+'MCR-B4A-T'!F30)-(0.088*'MCR-B4A-T'!F31)+(0.005*'MCR-B4A-T'!F32)+(0.029*'MCR-B4A-T'!F33)+(0.001*'MCR-B4A-T'!G34),0,1)),IF('MCR-B4A-T'!D28=(0.05+'MCR-B4A-T'!F30)-(0.088*'MCR-B4A-T'!F31)+(0.005*'MCR-B4A-T'!F32)+(0.029*'MCR-B4A-T'!F33)+(0.001*'MCR-B4A-T'!G34),0,1),0)</f>
        <v>0</v>
      </c>
      <c r="C733" s="387" t="s">
        <v>3122</v>
      </c>
    </row>
    <row r="734" spans="1:3" ht="15">
      <c r="A734" s="1094"/>
      <c r="B734" s="382">
        <f>IF(ISNUMBER(IF('MCR-B4A-T'!D38='MCR-B4A-T'!D7+'MCR-B4A-T'!D28,0,1)),IF('MCR-B4A-T'!D38='MCR-B4A-T'!D7+'MCR-B4A-T'!D28,0,1),0)</f>
        <v>0</v>
      </c>
      <c r="C734" s="373" t="s">
        <v>1236</v>
      </c>
    </row>
    <row r="735" spans="1:3" ht="15.75" thickBot="1">
      <c r="A735" s="1095"/>
      <c r="B735" s="382">
        <f>IF(ISNUMBER(IF('MCR-B4A-T'!D42=MIN(MAX('MCR-B4A-T'!D38,'MCR-B4A-T'!D41),'MCR-B4A-T'!D40),0,1)),IF('MCR-B4A-T'!D42=MIN(MAX('MCR-B4A-T'!D38,'MCR-B4A-T'!D41),'MCR-B4A-T'!D40),0,1),0)*(IF(MIN(MAX('MCR-B4A-T'!D38,'MCR-B4A-T'!D41),'MCR-B4A-T'!D40)=0,0,1))</f>
        <v>0</v>
      </c>
      <c r="C735" s="373" t="s">
        <v>3123</v>
      </c>
    </row>
    <row r="739" spans="1:3" ht="15.75" thickBot="1">
      <c r="A739" s="378">
        <f>IF(B739=0,0,1)</f>
        <v>0</v>
      </c>
      <c r="B739" s="380">
        <f>SUM(B740:B741)</f>
        <v>0</v>
      </c>
      <c r="C739" s="381" t="str">
        <f>IF(B739=0,"Aucune erreur dans l'onglet MCR-B4B-T",B739&amp;" erreur(s) dans l'état MCR-B4B-T")</f>
        <v>Aucune erreur dans l'onglet MCR-B4B-T</v>
      </c>
    </row>
    <row r="740" spans="1:3" ht="15">
      <c r="A740" s="1093" t="s">
        <v>2065</v>
      </c>
      <c r="B740" s="382">
        <f>IF(ISNUMBER(IF('MCR-B4B-T'!E28=(0.05+'MCR-B4B-T'!H30)-(0.088*'MCR-B4B-T'!H31)+(0.005*'MCR-B4B-T'!H32)+(0.029*'MCR-B4B-T'!H33)+(0.001*'MCR-B4B-T'!I34),0,1)),IF('MCR-B4B-T'!E28=(0.05+'MCR-B4B-T'!H30)-(0.088*'MCR-B4B-T'!H31)+(0.005*'MCR-B4B-T'!H32)+(0.029*'MCR-B4B-T'!H33)+(0.001*'MCR-B4B-T'!I34),0,1),0)</f>
        <v>0</v>
      </c>
      <c r="C740" s="373" t="s">
        <v>3231</v>
      </c>
    </row>
    <row r="741" spans="1:3" ht="15.75" thickBot="1">
      <c r="A741" s="1095"/>
      <c r="B741" s="382">
        <f>IF(ISNUMBER(IF('MCR-B4B-T'!F28=(0.05+'MCR-B4B-T'!K30)-(0.088*'MCR-B4B-T'!K31)+(0.005*'MCR-B4B-T'!K32)+(0.029*'MCR-B4B-T'!K33)+(0.001*'MCR-B4B-T'!L34),0,1)),IF('MCR-B4B-T'!F28=(0.05+'MCR-B4B-T'!K30)-(0.088*'MCR-B4B-T'!K31)+(0.005*'MCR-B4B-T'!K32)+(0.029*'MCR-B4B-T'!K33)+(0.001*'MCR-B4B-T'!L34),0,1),0)</f>
        <v>0</v>
      </c>
      <c r="C741" s="373" t="s">
        <v>3124</v>
      </c>
    </row>
    <row r="745" spans="1:4" ht="15.75" thickBot="1">
      <c r="A745" s="378">
        <f>IF(B745=0,0,1)</f>
        <v>0</v>
      </c>
      <c r="B745" s="482">
        <f>SUM(A746:B808)</f>
        <v>0</v>
      </c>
      <c r="C745" s="483" t="str">
        <f>IF(B745=0,"Aucune erreur inter-états",B745&amp;" erreur(s) inter-états")</f>
        <v>Aucune erreur inter-états</v>
      </c>
      <c r="D745" s="484" t="s">
        <v>3932</v>
      </c>
    </row>
    <row r="746" spans="1:12" ht="129.75" customHeight="1" thickBot="1">
      <c r="A746" s="485" t="s">
        <v>3933</v>
      </c>
      <c r="B746" s="486">
        <f>IF(ISNUMBER('BS-C1-T'!D34),IF('BS-C1-T'!D34=SUM('TP-E1Q-T'!G27:S27)-'TP-E1Q-T'!P27,0,1),0)</f>
        <v>0</v>
      </c>
      <c r="C746" s="489" t="s">
        <v>3934</v>
      </c>
      <c r="D746" s="1096" t="s">
        <v>3935</v>
      </c>
      <c r="E746" s="1096"/>
      <c r="F746" s="1096"/>
      <c r="G746" s="1096"/>
      <c r="H746" s="1096"/>
      <c r="I746" s="1096"/>
      <c r="J746" s="1096"/>
      <c r="K746" s="1096"/>
      <c r="L746" s="1096"/>
    </row>
    <row r="747" spans="1:12" ht="105" customHeight="1" thickBot="1" thickTop="1">
      <c r="A747" s="487" t="s">
        <v>3933</v>
      </c>
      <c r="B747" s="486">
        <f>IF(ISNUMBER('BS-C1-T'!D35),IF('BS-C1-T'!D35='TP-E1Q-T'!D27+'TP-E1Q-T'!E27+'TP-E1Q-T'!F27+'TP-E1Q-T'!P27,0,1),0)</f>
        <v>0</v>
      </c>
      <c r="C747" s="489" t="s">
        <v>3936</v>
      </c>
      <c r="D747" s="1096" t="s">
        <v>3937</v>
      </c>
      <c r="E747" s="1096"/>
      <c r="F747" s="1096"/>
      <c r="G747" s="1096"/>
      <c r="H747" s="1096"/>
      <c r="I747" s="1096"/>
      <c r="J747" s="1096"/>
      <c r="K747" s="1096"/>
      <c r="L747" s="1096"/>
    </row>
    <row r="748" spans="1:12" ht="85.5" customHeight="1" thickBot="1" thickTop="1">
      <c r="A748" s="487" t="s">
        <v>3938</v>
      </c>
      <c r="B748" s="486">
        <f>IF(ISNUMBER(IF('BS-C1-T'!D37='TP-F1Q-T'!P14+'TP-F1Q-T'!Q14+'TP-F1Q-T'!R14+'TP-F1Q-T'!S14,0,1)),IF('BS-C1-T'!D37='TP-F1Q-T'!P14+'TP-F1Q-T'!Q14+'TP-F1Q-T'!R14+'TP-F1Q-T'!S14,0,1),0)</f>
        <v>0</v>
      </c>
      <c r="C748" s="489" t="s">
        <v>3939</v>
      </c>
      <c r="D748" s="1096" t="s">
        <v>3940</v>
      </c>
      <c r="E748" s="1096"/>
      <c r="F748" s="1096"/>
      <c r="G748" s="1096"/>
      <c r="H748" s="1096"/>
      <c r="I748" s="1096"/>
      <c r="J748" s="1096"/>
      <c r="K748" s="1096"/>
      <c r="L748" s="1096"/>
    </row>
    <row r="749" spans="1:12" ht="84" customHeight="1" thickBot="1" thickTop="1">
      <c r="A749" s="487" t="s">
        <v>3938</v>
      </c>
      <c r="B749" s="486">
        <f>IF(ISNUMBER('BS-C1-T'!D38),IF('BS-C1-T'!D38='TP-F1Q-T'!D14+'TP-F1Q-T'!G14+'TP-F1Q-T'!H14+'TP-F1Q-T'!I14+'TP-F1Q-T'!J14,0,1),0)</f>
        <v>0</v>
      </c>
      <c r="C749" s="489" t="s">
        <v>3941</v>
      </c>
      <c r="D749" s="1096" t="s">
        <v>3942</v>
      </c>
      <c r="E749" s="1096"/>
      <c r="F749" s="1096"/>
      <c r="G749" s="1096"/>
      <c r="H749" s="1096"/>
      <c r="I749" s="1096"/>
      <c r="J749" s="1096"/>
      <c r="K749" s="1096"/>
      <c r="L749" s="1096"/>
    </row>
    <row r="750" spans="1:12" ht="93" customHeight="1" thickBot="1" thickTop="1">
      <c r="A750" s="487" t="s">
        <v>3938</v>
      </c>
      <c r="B750" s="486">
        <f>IF(ISNUMBER(IF('BS-C1-T'!D39='TP-F1Q-T'!E14+'TP-F1Q-T'!F14,0,1)),IF('BS-C1-T'!D39='TP-F1Q-T'!E14+'TP-F1Q-T'!F14,0,1),0)</f>
        <v>0</v>
      </c>
      <c r="C750" s="489" t="s">
        <v>3943</v>
      </c>
      <c r="D750" s="1096" t="s">
        <v>3944</v>
      </c>
      <c r="E750" s="1096"/>
      <c r="F750" s="1096"/>
      <c r="G750" s="1096"/>
      <c r="H750" s="1096"/>
      <c r="I750" s="1096"/>
      <c r="J750" s="1096"/>
      <c r="K750" s="1096"/>
      <c r="L750" s="1096"/>
    </row>
    <row r="751" spans="1:12" ht="111" customHeight="1" thickBot="1" thickTop="1">
      <c r="A751" s="487" t="s">
        <v>3933</v>
      </c>
      <c r="B751" s="486">
        <f>IF(ISNUMBER('BS-C1-T'!D53),IF('BS-C1-T'!D53='TP-E1Q-T'!G6+'TP-E1Q-T'!H6+'TP-E1Q-T'!I6+'TP-E1Q-T'!J6+'TP-E1Q-T'!K6+'TP-E1Q-T'!L6+'TP-E1Q-T'!M6+'TP-E1Q-T'!N6+'TP-E1Q-T'!O6+'TP-E1Q-T'!Q6+'TP-E1Q-T'!R6+'TP-E1Q-T'!S6,0,1),0)</f>
        <v>0</v>
      </c>
      <c r="C751" s="489" t="s">
        <v>3945</v>
      </c>
      <c r="D751" s="1096" t="s">
        <v>3946</v>
      </c>
      <c r="E751" s="1096"/>
      <c r="F751" s="1096"/>
      <c r="G751" s="1096"/>
      <c r="H751" s="1096"/>
      <c r="I751" s="1096"/>
      <c r="J751" s="1096"/>
      <c r="K751" s="1096"/>
      <c r="L751" s="1096"/>
    </row>
    <row r="752" spans="1:12" ht="117" customHeight="1" thickBot="1" thickTop="1">
      <c r="A752" s="487" t="s">
        <v>3933</v>
      </c>
      <c r="B752" s="486">
        <f>IF(ISNUMBER(IF('BS-C1-T'!D54='TP-E1Q-T'!G20+'TP-E1Q-T'!H20+'TP-E1Q-T'!I20+'TP-E1Q-T'!J20+'TP-E1Q-T'!K20+'TP-E1Q-T'!L20+'TP-E1Q-T'!M20+'TP-E1Q-T'!N20+'TP-E1Q-T'!O20+'TP-E1Q-T'!Q20+'TP-E1Q-T'!R20+'TP-E1Q-T'!S20,0,1)),IF('BS-C1-T'!D54='TP-E1Q-T'!G20+'TP-E1Q-T'!H20+'TP-E1Q-T'!I20+'TP-E1Q-T'!J20+'TP-E1Q-T'!K20+'TP-E1Q-T'!L20+'TP-E1Q-T'!M20+'TP-E1Q-T'!N20+'TP-E1Q-T'!O20+'TP-E1Q-T'!Q20+'TP-E1Q-T'!R20+'TP-E1Q-T'!S20,0,1),0)</f>
        <v>0</v>
      </c>
      <c r="C752" s="489" t="s">
        <v>3947</v>
      </c>
      <c r="D752" s="1096" t="s">
        <v>3948</v>
      </c>
      <c r="E752" s="1096"/>
      <c r="F752" s="1096"/>
      <c r="G752" s="1096"/>
      <c r="H752" s="1096"/>
      <c r="I752" s="1096"/>
      <c r="J752" s="1096"/>
      <c r="K752" s="1096"/>
      <c r="L752" s="1096"/>
    </row>
    <row r="753" spans="1:12" ht="108" customHeight="1" thickBot="1" thickTop="1">
      <c r="A753" s="487" t="s">
        <v>3933</v>
      </c>
      <c r="B753" s="486">
        <f>IF(ISNUMBER(IF('BS-C1-T'!D55='TP-E1Q-T'!G23+'TP-E1Q-T'!H23+'TP-E1Q-T'!I23+'TP-E1Q-T'!J23+'TP-E1Q-T'!K23+'TP-E1Q-T'!L23+'TP-E1Q-T'!M23+'TP-E1Q-T'!N23+'TP-E1Q-T'!O23+'TP-E1Q-T'!Q23+'TP-E1Q-T'!R23+'TP-E1Q-T'!S23,0,1)),IF('BS-C1-T'!D55='TP-E1Q-T'!G23+'TP-E1Q-T'!H23+'TP-E1Q-T'!I23+'TP-E1Q-T'!J23+'TP-E1Q-T'!K23+'TP-E1Q-T'!L23+'TP-E1Q-T'!M23+'TP-E1Q-T'!N23+'TP-E1Q-T'!O23+'TP-E1Q-T'!Q23+'TP-E1Q-T'!R23+'TP-E1Q-T'!S23,0,1),0)</f>
        <v>0</v>
      </c>
      <c r="C753" s="489" t="s">
        <v>3949</v>
      </c>
      <c r="D753" s="1096" t="s">
        <v>3950</v>
      </c>
      <c r="E753" s="1096"/>
      <c r="F753" s="1096"/>
      <c r="G753" s="1096"/>
      <c r="H753" s="1096"/>
      <c r="I753" s="1096"/>
      <c r="J753" s="1096"/>
      <c r="K753" s="1096"/>
      <c r="L753" s="1096"/>
    </row>
    <row r="754" spans="1:12" ht="81.75" customHeight="1" thickBot="1" thickTop="1">
      <c r="A754" s="487" t="s">
        <v>3933</v>
      </c>
      <c r="B754" s="486">
        <f>IF(ISNUMBER(IF('BS-C1-T'!D57='TP-E1Q-T'!D6+'TP-E1Q-T'!E6+'TP-E1Q-T'!F6+'TP-E1Q-T'!P6,0,1)),IF('BS-C1-T'!D57='TP-E1Q-T'!D6+'TP-E1Q-T'!E6+'TP-E1Q-T'!F6+'TP-E1Q-T'!P6,0,1),0)</f>
        <v>0</v>
      </c>
      <c r="C754" s="489" t="s">
        <v>3951</v>
      </c>
      <c r="D754" s="1096" t="s">
        <v>3952</v>
      </c>
      <c r="E754" s="1096"/>
      <c r="F754" s="1096"/>
      <c r="G754" s="1096"/>
      <c r="H754" s="1096"/>
      <c r="I754" s="1096"/>
      <c r="J754" s="1096"/>
      <c r="K754" s="1096"/>
      <c r="L754" s="1096"/>
    </row>
    <row r="755" spans="1:12" ht="70.5" customHeight="1" thickBot="1" thickTop="1">
      <c r="A755" s="487" t="s">
        <v>3933</v>
      </c>
      <c r="B755" s="486">
        <f>IF(ISNUMBER(IF('BS-C1-T'!D58='TP-E1Q-T'!D20+'TP-E1Q-T'!E20+'TP-E1Q-T'!F20+'TP-E1Q-T'!P20,0,1)),IF('BS-C1-T'!D58='TP-E1Q-T'!D20+'TP-E1Q-T'!E20+'TP-E1Q-T'!F20+'TP-E1Q-T'!P20,0,1),0)</f>
        <v>0</v>
      </c>
      <c r="C755" s="489" t="s">
        <v>3953</v>
      </c>
      <c r="D755" s="1096" t="s">
        <v>3954</v>
      </c>
      <c r="E755" s="1096"/>
      <c r="F755" s="1096"/>
      <c r="G755" s="1096"/>
      <c r="H755" s="1096"/>
      <c r="I755" s="1096"/>
      <c r="J755" s="1096"/>
      <c r="K755" s="1096"/>
      <c r="L755" s="1096"/>
    </row>
    <row r="756" spans="1:12" ht="63" customHeight="1" thickBot="1" thickTop="1">
      <c r="A756" s="487" t="s">
        <v>3933</v>
      </c>
      <c r="B756" s="486">
        <f>IF(ISNUMBER(IF('BS-C1-T'!D59='TP-E1Q-T'!D23+'TP-E1Q-T'!E23+'TP-E1Q-T'!F23+'TP-E1Q-T'!P23,0,1)),IF('BS-C1-T'!D59='TP-E1Q-T'!D23+'TP-E1Q-T'!E23+'TP-E1Q-T'!F23+'TP-E1Q-T'!P23,0,1),0)</f>
        <v>0</v>
      </c>
      <c r="C756" s="489" t="s">
        <v>3955</v>
      </c>
      <c r="D756" s="1096" t="s">
        <v>3956</v>
      </c>
      <c r="E756" s="1096"/>
      <c r="F756" s="1096"/>
      <c r="G756" s="1096"/>
      <c r="H756" s="1096"/>
      <c r="I756" s="1096"/>
      <c r="J756" s="1096"/>
      <c r="K756" s="1096"/>
      <c r="L756" s="1096"/>
    </row>
    <row r="757" spans="1:12" ht="81.75" customHeight="1" thickBot="1" thickTop="1">
      <c r="A757" s="487" t="s">
        <v>3938</v>
      </c>
      <c r="B757" s="486">
        <f>IF(ISNUMBER(IF('BS-C1-T'!D62='TP-F1Q-T'!P8:Q8+'TP-F1Q-T'!R8+'TP-F1Q-T'!S8,0,1)),IF('BS-C1-T'!D62='TP-F1Q-T'!P8:Q8+'TP-F1Q-T'!R8+'TP-F1Q-T'!S8,0,1),0)</f>
        <v>0</v>
      </c>
      <c r="C757" s="489" t="s">
        <v>3957</v>
      </c>
      <c r="D757" s="1096" t="s">
        <v>3958</v>
      </c>
      <c r="E757" s="1096"/>
      <c r="F757" s="1096"/>
      <c r="G757" s="1096"/>
      <c r="H757" s="1096"/>
      <c r="I757" s="1096"/>
      <c r="J757" s="1096"/>
      <c r="K757" s="1096"/>
      <c r="L757" s="1096"/>
    </row>
    <row r="758" spans="1:12" ht="76.5" customHeight="1" thickBot="1" thickTop="1">
      <c r="A758" s="487" t="s">
        <v>3938</v>
      </c>
      <c r="B758" s="486">
        <f>IF(ISNUMBER('BS-C1-T'!D63),IF('BS-C1-T'!D63='TP-F1Q-T'!P12+'TP-F1Q-T'!Q12+'TP-F1Q-T'!R12+'TP-F1Q-T'!S12,0,1),0)</f>
        <v>0</v>
      </c>
      <c r="C758" s="489" t="s">
        <v>3959</v>
      </c>
      <c r="D758" s="1096" t="s">
        <v>3960</v>
      </c>
      <c r="E758" s="1096"/>
      <c r="F758" s="1096"/>
      <c r="G758" s="1096"/>
      <c r="H758" s="1096"/>
      <c r="I758" s="1096"/>
      <c r="J758" s="1096"/>
      <c r="K758" s="1096"/>
      <c r="L758" s="1096"/>
    </row>
    <row r="759" spans="1:12" ht="75.75" customHeight="1" thickBot="1" thickTop="1">
      <c r="A759" s="487" t="s">
        <v>3938</v>
      </c>
      <c r="B759" s="486">
        <f>IF(ISNUMBER(IF('BS-C1-T'!D64='TP-F1Q-T'!P16:Q16+'TP-F1Q-T'!R16+'TP-F1Q-T'!S16,0,1)),IF('BS-C1-T'!D64='TP-F1Q-T'!P16:Q16+'TP-F1Q-T'!R16+'TP-F1Q-T'!S16,0,1),0)</f>
        <v>0</v>
      </c>
      <c r="C759" s="489" t="s">
        <v>3961</v>
      </c>
      <c r="D759" s="1096" t="s">
        <v>3962</v>
      </c>
      <c r="E759" s="1096"/>
      <c r="F759" s="1096"/>
      <c r="G759" s="1096"/>
      <c r="H759" s="1096"/>
      <c r="I759" s="1096"/>
      <c r="J759" s="1096"/>
      <c r="K759" s="1096"/>
      <c r="L759" s="1096"/>
    </row>
    <row r="760" spans="1:12" ht="94.5" customHeight="1" thickBot="1" thickTop="1">
      <c r="A760" s="487" t="s">
        <v>3938</v>
      </c>
      <c r="B760" s="486">
        <f>IF(ISNUMBER(IF('BS-C1-T'!D66='TP-F1Q-T'!D8+'TP-F1Q-T'!G8:H8+'TP-F1Q-T'!I8+'TP-F1Q-T'!J8,0,1)),IF('BS-C1-T'!D66='TP-F1Q-T'!D8+'TP-F1Q-T'!G8:H8+'TP-F1Q-T'!I8+'TP-F1Q-T'!J8,0,1),0)</f>
        <v>0</v>
      </c>
      <c r="C760" s="489" t="s">
        <v>3963</v>
      </c>
      <c r="D760" s="1096" t="s">
        <v>3964</v>
      </c>
      <c r="E760" s="1096"/>
      <c r="F760" s="1096"/>
      <c r="G760" s="1096"/>
      <c r="H760" s="1096"/>
      <c r="I760" s="1096"/>
      <c r="J760" s="1096"/>
      <c r="K760" s="1096"/>
      <c r="L760" s="1096"/>
    </row>
    <row r="761" spans="1:12" ht="86.25" customHeight="1" thickBot="1" thickTop="1">
      <c r="A761" s="487" t="s">
        <v>3938</v>
      </c>
      <c r="B761" s="486">
        <f>IF(ISNUMBER('BS-C1-T'!D67),IF('BS-C1-T'!D67='TP-F1Q-T'!D12+'TP-F1Q-T'!G12+'TP-F1Q-T'!H12+'TP-F1Q-T'!I12+'TP-F1Q-T'!J12,0,1),0)</f>
        <v>0</v>
      </c>
      <c r="C761" s="489" t="s">
        <v>3965</v>
      </c>
      <c r="D761" s="1096" t="s">
        <v>3966</v>
      </c>
      <c r="E761" s="1096"/>
      <c r="F761" s="1096"/>
      <c r="G761" s="1096"/>
      <c r="H761" s="1096"/>
      <c r="I761" s="1096"/>
      <c r="J761" s="1096"/>
      <c r="K761" s="1096"/>
      <c r="L761" s="1096"/>
    </row>
    <row r="762" spans="1:12" ht="69.75" customHeight="1" thickBot="1" thickTop="1">
      <c r="A762" s="487" t="s">
        <v>3938</v>
      </c>
      <c r="B762" s="486">
        <f>IF(ISNUMBER(IF('BS-C1-T'!D68='TP-F1Q-T'!D16+'TP-F1Q-T'!G16:H16+'TP-F1Q-T'!I16+'TP-F1Q-T'!J16,0,1)),IF('BS-C1-T'!D68='TP-F1Q-T'!D16+'TP-F1Q-T'!G16:H16+'TP-F1Q-T'!I16+'TP-F1Q-T'!J16,0,1),0)</f>
        <v>0</v>
      </c>
      <c r="C762" s="489" t="s">
        <v>3967</v>
      </c>
      <c r="D762" s="1096" t="s">
        <v>3968</v>
      </c>
      <c r="E762" s="1096"/>
      <c r="F762" s="1096"/>
      <c r="G762" s="1096"/>
      <c r="H762" s="1096"/>
      <c r="I762" s="1096"/>
      <c r="J762" s="1096"/>
      <c r="K762" s="1096"/>
      <c r="L762" s="1096"/>
    </row>
    <row r="763" spans="1:12" ht="73.5" customHeight="1" thickBot="1" thickTop="1">
      <c r="A763" s="487" t="s">
        <v>3938</v>
      </c>
      <c r="B763" s="486">
        <f>IF(ISNUMBER('BS-C1-T'!D71),IF('BS-C1-T'!D71='TP-F1Q-T'!E12+'TP-F1Q-T'!F12,0,1),0)</f>
        <v>0</v>
      </c>
      <c r="C763" s="489" t="s">
        <v>3969</v>
      </c>
      <c r="D763" s="1096" t="s">
        <v>3970</v>
      </c>
      <c r="E763" s="1096"/>
      <c r="F763" s="1096"/>
      <c r="G763" s="1096"/>
      <c r="H763" s="1096"/>
      <c r="I763" s="1096"/>
      <c r="J763" s="1096"/>
      <c r="K763" s="1096"/>
      <c r="L763" s="1096"/>
    </row>
    <row r="764" spans="1:12" ht="131.25" customHeight="1" thickBot="1" thickTop="1">
      <c r="A764" s="487" t="s">
        <v>3971</v>
      </c>
      <c r="B764" s="486">
        <f>IF(ISNUMBER(IF('BS-C1-T'!D61+'BS-C1-T'!D69='TP-F1Q-T'!D8+'TP-F1Q-T'!E8:F8+'TP-F1Q-T'!G8:H8+'TP-F1Q-T'!I8+'TP-F1Q-T'!J8+'TP-F1Q-T'!P8:Q8+'TP-F1Q-T'!R8+'TP-F1Q-T'!S8+'TP-F1Q-T'!D12+'TP-F1Q-T'!E12+'TP-F1Q-T'!F12+'TP-F1Q-T'!G12+'TP-F1Q-T'!H12+'TP-F1Q-T'!I12+'TP-F1Q-T'!J12+'TP-F1Q-T'!P12+'TP-F1Q-T'!Q12+'TP-F1Q-T'!R12+'TP-F1Q-T'!S12+'TP-F1Q-T'!D16+'TP-F1Q-T'!E16:F16+'TP-F1Q-T'!G16:H16+'TP-F1Q-T'!I16+'TP-F1Q-T'!J16+'TP-F1Q-T'!P16+'TP-F1Q-T'!R16+'TP-F1Q-T'!S16,0,1)),IF('BS-C1-T'!D61+'BS-C1-T'!D69='TP-F1Q-T'!D8+'TP-F1Q-T'!E8:F8+'TP-F1Q-T'!G8:H8+'TP-F1Q-T'!I8+'TP-F1Q-T'!J8+'TP-F1Q-T'!P8:Q8+'TP-F1Q-T'!R8+'TP-F1Q-T'!S8+'TP-F1Q-T'!D12+'TP-F1Q-T'!E12+'TP-F1Q-T'!F12+'TP-F1Q-T'!G12+'TP-F1Q-T'!H12+'TP-F1Q-T'!I12+'TP-F1Q-T'!J12+'TP-F1Q-T'!P12+'TP-F1Q-T'!Q12+'TP-F1Q-T'!R12+'TP-F1Q-T'!S12+'TP-F1Q-T'!D16+'TP-F1Q-T'!E16:F16+'TP-F1Q-T'!G16:H16+'TP-F1Q-T'!I16+'TP-F1Q-T'!J16+'TP-F1Q-T'!P16+'TP-F1Q-T'!R16+'TP-F1Q-T'!S16,0,1),0)</f>
        <v>0</v>
      </c>
      <c r="C764" s="489" t="s">
        <v>3972</v>
      </c>
      <c r="D764" s="1096" t="s">
        <v>3973</v>
      </c>
      <c r="E764" s="1096"/>
      <c r="F764" s="1096"/>
      <c r="G764" s="1096"/>
      <c r="H764" s="1096"/>
      <c r="I764" s="1096"/>
      <c r="J764" s="1096"/>
      <c r="K764" s="1096"/>
      <c r="L764" s="1096"/>
    </row>
    <row r="765" spans="1:12" ht="118.5" customHeight="1" thickBot="1" thickTop="1">
      <c r="A765" s="487" t="s">
        <v>3971</v>
      </c>
      <c r="B765" s="486">
        <f>IF(ISNUMBER(IF('BS-C1-T'!D62+'BS-C1-T'!D66+'BS-C1-T'!D70='TP-F1Q-T'!D8+'TP-F1Q-T'!E8:F8+'TP-F1Q-T'!G8:H8+'TP-F1Q-T'!I8+'TP-F1Q-T'!J8+'TP-F1Q-T'!P8:Q8+'TP-F1Q-T'!R8,0,1)),IF('BS-C1-T'!D62+'BS-C1-T'!D66+'BS-C1-T'!D70='TP-F1Q-T'!D8+'TP-F1Q-T'!E8:F8+'TP-F1Q-T'!G8:H8+'TP-F1Q-T'!I8+'TP-F1Q-T'!J8+'TP-F1Q-T'!P8:Q8+'TP-F1Q-T'!R8,0,1),0)</f>
        <v>0</v>
      </c>
      <c r="C765" s="489" t="s">
        <v>3974</v>
      </c>
      <c r="D765" s="1096" t="s">
        <v>3975</v>
      </c>
      <c r="E765" s="1096"/>
      <c r="F765" s="1096"/>
      <c r="G765" s="1096"/>
      <c r="H765" s="1096"/>
      <c r="I765" s="1096"/>
      <c r="J765" s="1096"/>
      <c r="K765" s="1096"/>
      <c r="L765" s="1096"/>
    </row>
    <row r="766" spans="1:12" ht="148.5" customHeight="1" thickBot="1" thickTop="1">
      <c r="A766" s="487" t="s">
        <v>3971</v>
      </c>
      <c r="B766" s="486">
        <f>IF(ISNUMBER(IF('BS-C1-T'!D63+'BS-C1-T'!D71='TP-F1Q-T'!D12+'TP-F1Q-T'!E12+'TP-F1Q-T'!F12+'TP-F1Q-T'!G12+'TP-F1Q-T'!H12+'TP-F1Q-T'!J12+'TP-F1Q-T'!P12+'TP-F1Q-T'!Q12+'TP-F1Q-T'!R12+'TP-F1Q-T'!S12,0,1)),IF('BS-C1-T'!D63+'BS-C1-T'!D71='TP-F1Q-T'!D12+'TP-F1Q-T'!E12+'TP-F1Q-T'!F12+'TP-F1Q-T'!G12+'TP-F1Q-T'!H12+'TP-F1Q-T'!J12+'TP-F1Q-T'!P12+'TP-F1Q-T'!Q12+'TP-F1Q-T'!R12+'TP-F1Q-T'!S12,0,1),0)</f>
        <v>0</v>
      </c>
      <c r="C766" s="489" t="s">
        <v>3976</v>
      </c>
      <c r="D766" s="1096" t="s">
        <v>3977</v>
      </c>
      <c r="E766" s="1096"/>
      <c r="F766" s="1096"/>
      <c r="G766" s="1096"/>
      <c r="H766" s="1096"/>
      <c r="I766" s="1096"/>
      <c r="J766" s="1096"/>
      <c r="K766" s="1096"/>
      <c r="L766" s="1096"/>
    </row>
    <row r="767" spans="1:12" ht="142.5" customHeight="1" thickBot="1" thickTop="1">
      <c r="A767" s="487" t="s">
        <v>3971</v>
      </c>
      <c r="B767" s="486">
        <f>IF(ISNUMBER(IF('BS-C1-T'!D64+'BS-C1-T'!D72='TP-F1Q-T'!D16+'TP-F1Q-T'!E16:F16+'TP-F1Q-T'!G16:H16+'TP-F1Q-T'!I16+'TP-F1Q-T'!J16+'TP-F1Q-T'!P16:Q16+'TP-F1Q-T'!R16+'TP-F1Q-T'!S16,0,1)),IF('BS-C1-T'!D64+'BS-C1-T'!D72='TP-F1Q-T'!D16+'TP-F1Q-T'!E16:F16+'TP-F1Q-T'!G16:H16+'TP-F1Q-T'!I16+'TP-F1Q-T'!J16+'TP-F1Q-T'!P16:Q16+'TP-F1Q-T'!R16+'TP-F1Q-T'!S16,0,1),0)</f>
        <v>0</v>
      </c>
      <c r="C767" s="489" t="s">
        <v>3978</v>
      </c>
      <c r="D767" s="1096" t="s">
        <v>3979</v>
      </c>
      <c r="E767" s="1096"/>
      <c r="F767" s="1096"/>
      <c r="G767" s="1096"/>
      <c r="H767" s="1096"/>
      <c r="I767" s="1096"/>
      <c r="J767" s="1096"/>
      <c r="K767" s="1096"/>
      <c r="L767" s="1096"/>
    </row>
    <row r="768" spans="1:12" ht="114" customHeight="1" thickBot="1" thickTop="1">
      <c r="A768" s="487" t="s">
        <v>3980</v>
      </c>
      <c r="B768" s="486">
        <f>IF(ISNUMBER(IF('BS-C1-T'!D32='TP-F1Q-T'!D14+'TP-F1Q-T'!E14+'TP-F1Q-T'!F14+'TP-F1Q-T'!G14+'TP-F1Q-T'!H14+'TP-F1Q-T'!I14+'TP-F1Q-T'!J14+'TP-F1Q-T'!P14+'TP-F1Q-T'!Q14+'TP-F1Q-T'!R14+'TP-F1Q-T'!S14+'TP-E1Q-T'!T27,0,1)),IF('BS-C1-T'!D32='TP-F1Q-T'!D14+'TP-F1Q-T'!E14+'TP-F1Q-T'!F14+'TP-F1Q-T'!G14+'TP-F1Q-T'!H14+'TP-F1Q-T'!I14+'TP-F1Q-T'!J14+'TP-F1Q-T'!P14+'TP-F1Q-T'!Q14+'TP-F1Q-T'!R14+'TP-F1Q-T'!S14+'TP-E1Q-T'!T27,0,1),0)</f>
        <v>0</v>
      </c>
      <c r="C768" s="489" t="s">
        <v>3981</v>
      </c>
      <c r="D768" s="1096" t="s">
        <v>3982</v>
      </c>
      <c r="E768" s="1096"/>
      <c r="F768" s="1096"/>
      <c r="G768" s="1096"/>
      <c r="H768" s="1096"/>
      <c r="I768" s="1096"/>
      <c r="J768" s="1096"/>
      <c r="K768" s="1096"/>
      <c r="L768" s="1096"/>
    </row>
    <row r="769" spans="1:12" ht="99.75" customHeight="1" thickBot="1" thickTop="1">
      <c r="A769" s="487" t="s">
        <v>3983</v>
      </c>
      <c r="B769" s="486">
        <f>IF(ISNUMBER(IF('BS-C1-T'!D52+'BS-C1-T'!D56='TP-E1Q-T'!T26,0,1)),IF('BS-C1-T'!D52+'BS-C1-T'!D56='TP-E1Q-T'!T26,0,1),0)</f>
        <v>0</v>
      </c>
      <c r="C769" s="489" t="s">
        <v>3984</v>
      </c>
      <c r="D769" s="1096" t="s">
        <v>3985</v>
      </c>
      <c r="E769" s="1096"/>
      <c r="F769" s="1096"/>
      <c r="G769" s="1096"/>
      <c r="H769" s="1096"/>
      <c r="I769" s="1096"/>
      <c r="J769" s="1096"/>
      <c r="K769" s="1096"/>
      <c r="L769" s="1096"/>
    </row>
    <row r="770" spans="1:12" ht="99.75" customHeight="1" thickBot="1" thickTop="1">
      <c r="A770" s="487" t="s">
        <v>3986</v>
      </c>
      <c r="B770" s="486">
        <f>IF(ISNUMBER(IF('MCR-B4B-T'!H9+'MCR-B4B-T'!K9&gt;='TP-E1Q-T'!D21,0,1)),IF('MCR-B4B-T'!H9+'MCR-B4B-T'!K9&gt;='TP-E1Q-T'!D21,0,1),0)</f>
        <v>0</v>
      </c>
      <c r="C770" s="489" t="s">
        <v>3987</v>
      </c>
      <c r="D770" s="1096" t="s">
        <v>3988</v>
      </c>
      <c r="E770" s="1096"/>
      <c r="F770" s="1096"/>
      <c r="G770" s="1096"/>
      <c r="H770" s="1096"/>
      <c r="I770" s="1096"/>
      <c r="J770" s="1096"/>
      <c r="K770" s="1096"/>
      <c r="L770" s="1096"/>
    </row>
    <row r="771" spans="1:12" ht="99.75" customHeight="1" thickBot="1" thickTop="1">
      <c r="A771" s="487" t="s">
        <v>3986</v>
      </c>
      <c r="B771" s="486">
        <f>IF(ISNUMBER(IF('MCR-B4B-T'!H10+'MCR-B4B-T'!K10&gt;='TP-E1Q-T'!E21,0,1)),IF('MCR-B4B-T'!H10+'MCR-B4B-T'!K10&gt;='TP-E1Q-T'!E21,0,1),0)</f>
        <v>0</v>
      </c>
      <c r="C771" s="489" t="s">
        <v>3989</v>
      </c>
      <c r="D771" s="1096" t="s">
        <v>3990</v>
      </c>
      <c r="E771" s="1096"/>
      <c r="F771" s="1096"/>
      <c r="G771" s="1096"/>
      <c r="H771" s="1096"/>
      <c r="I771" s="1096"/>
      <c r="J771" s="1096"/>
      <c r="K771" s="1096"/>
      <c r="L771" s="1096"/>
    </row>
    <row r="772" spans="1:12" ht="99.75" customHeight="1" thickBot="1" thickTop="1">
      <c r="A772" s="487" t="s">
        <v>3986</v>
      </c>
      <c r="B772" s="486">
        <f>IF(ISNUMBER(IF('MCR-B4B-T'!H11+'MCR-B4B-T'!K11&gt;='TP-E1Q-T'!F21,0,1)),IF('MCR-B4B-T'!H11+'MCR-B4B-T'!K11&gt;='TP-E1Q-T'!F21,0,1),0)</f>
        <v>0</v>
      </c>
      <c r="C772" s="489" t="s">
        <v>3991</v>
      </c>
      <c r="D772" s="1096" t="s">
        <v>3992</v>
      </c>
      <c r="E772" s="1096"/>
      <c r="F772" s="1096"/>
      <c r="G772" s="1096"/>
      <c r="H772" s="1096"/>
      <c r="I772" s="1096"/>
      <c r="J772" s="1096"/>
      <c r="K772" s="1096"/>
      <c r="L772" s="1096"/>
    </row>
    <row r="773" spans="1:12" ht="99.75" customHeight="1" thickBot="1" thickTop="1">
      <c r="A773" s="487" t="s">
        <v>3986</v>
      </c>
      <c r="B773" s="486">
        <f>IF(ISNUMBER(IF('MCR-B4B-T'!H12+'MCR-B4B-T'!K12&gt;='TP-E1Q-T'!G21,0,1)),IF('MCR-B4B-T'!H12+'MCR-B4B-T'!K12&gt;='TP-E1Q-T'!G21,0,1),0)</f>
        <v>0</v>
      </c>
      <c r="C773" s="489" t="s">
        <v>3993</v>
      </c>
      <c r="D773" s="1096" t="s">
        <v>3994</v>
      </c>
      <c r="E773" s="1096"/>
      <c r="F773" s="1096"/>
      <c r="G773" s="1096"/>
      <c r="H773" s="1096"/>
      <c r="I773" s="1096"/>
      <c r="J773" s="1096"/>
      <c r="K773" s="1096"/>
      <c r="L773" s="1096"/>
    </row>
    <row r="774" spans="1:12" ht="99.75" customHeight="1" thickBot="1" thickTop="1">
      <c r="A774" s="487" t="s">
        <v>3986</v>
      </c>
      <c r="B774" s="486">
        <f>IF(ISNUMBER(IF('MCR-B4B-T'!H13+'MCR-B4B-T'!K13&gt;='TP-E1Q-T'!H21,0,1)),IF('MCR-B4B-T'!H13+'MCR-B4B-T'!K13&gt;='TP-E1Q-T'!H21,0,1),0)</f>
        <v>0</v>
      </c>
      <c r="C774" s="489" t="s">
        <v>3995</v>
      </c>
      <c r="D774" s="1096" t="s">
        <v>3996</v>
      </c>
      <c r="E774" s="1096"/>
      <c r="F774" s="1096"/>
      <c r="G774" s="1096"/>
      <c r="H774" s="1096"/>
      <c r="I774" s="1096"/>
      <c r="J774" s="1096"/>
      <c r="K774" s="1096"/>
      <c r="L774" s="1096"/>
    </row>
    <row r="775" spans="1:12" ht="99.75" customHeight="1" thickBot="1" thickTop="1">
      <c r="A775" s="487" t="s">
        <v>3986</v>
      </c>
      <c r="B775" s="486">
        <f>IF(ISNUMBER(IF('MCR-B4B-T'!H14+'MCR-B4B-T'!K14&gt;='TP-E1Q-T'!I21,0,1)),IF('MCR-B4B-T'!H14+'MCR-B4B-T'!K14&gt;='TP-E1Q-T'!I21,0,1),0)</f>
        <v>0</v>
      </c>
      <c r="C775" s="489" t="s">
        <v>3997</v>
      </c>
      <c r="D775" s="1096" t="s">
        <v>3998</v>
      </c>
      <c r="E775" s="1096"/>
      <c r="F775" s="1096"/>
      <c r="G775" s="1096"/>
      <c r="H775" s="1096"/>
      <c r="I775" s="1096"/>
      <c r="J775" s="1096"/>
      <c r="K775" s="1096"/>
      <c r="L775" s="1096"/>
    </row>
    <row r="776" spans="1:12" ht="99.75" customHeight="1" thickBot="1" thickTop="1">
      <c r="A776" s="487" t="s">
        <v>3986</v>
      </c>
      <c r="B776" s="486">
        <f>IF(ISNUMBER(IF('MCR-B4B-T'!H15+'MCR-B4B-T'!K15&gt;='TP-E1Q-T'!J21,0,1)),IF('MCR-B4B-T'!H15+'MCR-B4B-T'!K15&gt;='TP-E1Q-T'!J21,0,1),0)</f>
        <v>0</v>
      </c>
      <c r="C776" s="489" t="s">
        <v>3999</v>
      </c>
      <c r="D776" s="1096" t="s">
        <v>4000</v>
      </c>
      <c r="E776" s="1096"/>
      <c r="F776" s="1096"/>
      <c r="G776" s="1096"/>
      <c r="H776" s="1096"/>
      <c r="I776" s="1096"/>
      <c r="J776" s="1096"/>
      <c r="K776" s="1096"/>
      <c r="L776" s="1096"/>
    </row>
    <row r="777" spans="1:12" ht="99.75" customHeight="1" thickBot="1" thickTop="1">
      <c r="A777" s="487" t="s">
        <v>3986</v>
      </c>
      <c r="B777" s="486">
        <f>IF(ISNUMBER(IF('MCR-B4B-T'!H16+'MCR-B4B-T'!K16&gt;='TP-E1Q-T'!K21,0,1)),IF('MCR-B4B-T'!H16+'MCR-B4B-T'!K16&gt;='TP-E1Q-T'!K21,0,1),0)</f>
        <v>0</v>
      </c>
      <c r="C777" s="489" t="s">
        <v>4001</v>
      </c>
      <c r="D777" s="1096" t="s">
        <v>4002</v>
      </c>
      <c r="E777" s="1096"/>
      <c r="F777" s="1096"/>
      <c r="G777" s="1096"/>
      <c r="H777" s="1096"/>
      <c r="I777" s="1096"/>
      <c r="J777" s="1096"/>
      <c r="K777" s="1096"/>
      <c r="L777" s="1096"/>
    </row>
    <row r="778" spans="1:12" ht="99.75" customHeight="1" thickBot="1" thickTop="1">
      <c r="A778" s="487" t="s">
        <v>3986</v>
      </c>
      <c r="B778" s="486">
        <f>IF(ISNUMBER(IF('MCR-B4B-T'!H17+'MCR-B4B-T'!K17&gt;='TP-E1Q-T'!L21,0,1)),IF('MCR-B4B-T'!H17+'MCR-B4B-T'!K17&gt;='TP-E1Q-T'!L21,0,1),0)</f>
        <v>0</v>
      </c>
      <c r="C778" s="489" t="s">
        <v>4003</v>
      </c>
      <c r="D778" s="1096" t="s">
        <v>4004</v>
      </c>
      <c r="E778" s="1096"/>
      <c r="F778" s="1096"/>
      <c r="G778" s="1096"/>
      <c r="H778" s="1096"/>
      <c r="I778" s="1096"/>
      <c r="J778" s="1096"/>
      <c r="K778" s="1096"/>
      <c r="L778" s="1096"/>
    </row>
    <row r="779" spans="1:12" ht="99.75" customHeight="1" thickBot="1" thickTop="1">
      <c r="A779" s="487" t="s">
        <v>3986</v>
      </c>
      <c r="B779" s="486">
        <f>IF(ISNUMBER(IF('MCR-B4B-T'!H18+'MCR-B4B-T'!K18&gt;='TP-E1Q-T'!M21,0,1)),IF('MCR-B4B-T'!H18+'MCR-B4B-T'!K18&gt;='TP-E1Q-T'!M21,0,1),0)</f>
        <v>0</v>
      </c>
      <c r="C779" s="489" t="s">
        <v>4005</v>
      </c>
      <c r="D779" s="1096" t="s">
        <v>4006</v>
      </c>
      <c r="E779" s="1096"/>
      <c r="F779" s="1096"/>
      <c r="G779" s="1096"/>
      <c r="H779" s="1096"/>
      <c r="I779" s="1096"/>
      <c r="J779" s="1096"/>
      <c r="K779" s="1096"/>
      <c r="L779" s="1096"/>
    </row>
    <row r="780" spans="1:12" ht="99.75" customHeight="1" thickBot="1" thickTop="1">
      <c r="A780" s="487" t="s">
        <v>3986</v>
      </c>
      <c r="B780" s="486">
        <f>IF(ISNUMBER(IF('MCR-B4B-T'!H19+'MCR-B4B-T'!K19&gt;='TP-E1Q-T'!N21,0,1)),IF('MCR-B4B-T'!H19+'MCR-B4B-T'!K19&gt;='TP-E1Q-T'!N21,0,1),0)</f>
        <v>0</v>
      </c>
      <c r="C780" s="489" t="s">
        <v>4007</v>
      </c>
      <c r="D780" s="1096" t="s">
        <v>4008</v>
      </c>
      <c r="E780" s="1096"/>
      <c r="F780" s="1096"/>
      <c r="G780" s="1096"/>
      <c r="H780" s="1096"/>
      <c r="I780" s="1096"/>
      <c r="J780" s="1096"/>
      <c r="K780" s="1096"/>
      <c r="L780" s="1096"/>
    </row>
    <row r="781" spans="1:12" ht="99.75" customHeight="1" thickBot="1" thickTop="1">
      <c r="A781" s="487" t="s">
        <v>3986</v>
      </c>
      <c r="B781" s="486">
        <f>IF(ISNUMBER(IF('MCR-B4B-T'!H20+'MCR-B4B-T'!K20&gt;='TP-E1Q-T'!O21,0,1)),IF('MCR-B4B-T'!H20+'MCR-B4B-T'!K20&gt;='TP-E1Q-T'!O21,0,1),0)</f>
        <v>0</v>
      </c>
      <c r="C781" s="489" t="s">
        <v>4009</v>
      </c>
      <c r="D781" s="1096" t="s">
        <v>4010</v>
      </c>
      <c r="E781" s="1096"/>
      <c r="F781" s="1096"/>
      <c r="G781" s="1096"/>
      <c r="H781" s="1096"/>
      <c r="I781" s="1096"/>
      <c r="J781" s="1096"/>
      <c r="K781" s="1096"/>
      <c r="L781" s="1096"/>
    </row>
    <row r="782" spans="1:12" ht="99.75" customHeight="1" thickBot="1" thickTop="1">
      <c r="A782" s="487" t="s">
        <v>3986</v>
      </c>
      <c r="B782" s="486">
        <f>IF(ISNUMBER(IF('MCR-B4B-T'!H21+'MCR-B4B-T'!K21&gt;='TP-E1Q-T'!Q21,0,1)),IF('MCR-B4B-T'!H21+'MCR-B4B-T'!K21&gt;='TP-E1Q-T'!Q21,0,1),0)</f>
        <v>0</v>
      </c>
      <c r="C782" s="489" t="s">
        <v>4011</v>
      </c>
      <c r="D782" s="1096" t="s">
        <v>4012</v>
      </c>
      <c r="E782" s="1096"/>
      <c r="F782" s="1096"/>
      <c r="G782" s="1096"/>
      <c r="H782" s="1096"/>
      <c r="I782" s="1096"/>
      <c r="J782" s="1096"/>
      <c r="K782" s="1096"/>
      <c r="L782" s="1096"/>
    </row>
    <row r="783" spans="1:12" ht="99.75" customHeight="1" thickBot="1" thickTop="1">
      <c r="A783" s="487" t="s">
        <v>3986</v>
      </c>
      <c r="B783" s="486">
        <f>IF(ISNUMBER(IF('MCR-B4B-T'!H24+'MCR-B4B-T'!K24&gt;='TP-E1Q-T'!P21,0,1)),IF('MCR-B4B-T'!H24+'MCR-B4B-T'!K24&gt;='TP-E1Q-T'!P21,0,1),0)</f>
        <v>0</v>
      </c>
      <c r="C783" s="489" t="s">
        <v>4013</v>
      </c>
      <c r="D783" s="1096" t="s">
        <v>4014</v>
      </c>
      <c r="E783" s="1096"/>
      <c r="F783" s="1096"/>
      <c r="G783" s="1096"/>
      <c r="H783" s="1096"/>
      <c r="I783" s="1096"/>
      <c r="J783" s="1096"/>
      <c r="K783" s="1096"/>
      <c r="L783" s="1096"/>
    </row>
    <row r="784" spans="1:12" ht="99.75" customHeight="1" thickBot="1" thickTop="1">
      <c r="A784" s="487" t="s">
        <v>3986</v>
      </c>
      <c r="B784" s="486">
        <f>IF(ISNUMBER(IF('MCR-B4B-T'!H23+'MCR-B4B-T'!K23&gt;='TP-E1Q-T'!R21,0,1)),IF('MCR-B4B-T'!H23+'MCR-B4B-T'!K23&gt;='TP-E1Q-T'!R21,0,1),0)</f>
        <v>0</v>
      </c>
      <c r="C784" s="489" t="s">
        <v>4015</v>
      </c>
      <c r="D784" s="1096" t="s">
        <v>4016</v>
      </c>
      <c r="E784" s="1096"/>
      <c r="F784" s="1096"/>
      <c r="G784" s="1096"/>
      <c r="H784" s="1096"/>
      <c r="I784" s="1096"/>
      <c r="J784" s="1096"/>
      <c r="K784" s="1096"/>
      <c r="L784" s="1096"/>
    </row>
    <row r="785" spans="1:12" ht="99.75" customHeight="1" thickBot="1" thickTop="1">
      <c r="A785" s="487" t="s">
        <v>3986</v>
      </c>
      <c r="B785" s="486">
        <f>IF(ISNUMBER(IF('MCR-B4B-T'!H22+'MCR-B4B-T'!K22&gt;='TP-E1Q-T'!S21,0,1)),IF('MCR-B4B-T'!H22+'MCR-B4B-T'!K22&gt;='TP-E1Q-T'!S21,0,1),0)</f>
        <v>0</v>
      </c>
      <c r="C785" s="489" t="s">
        <v>4017</v>
      </c>
      <c r="D785" s="1096" t="s">
        <v>4018</v>
      </c>
      <c r="E785" s="1096"/>
      <c r="F785" s="1096"/>
      <c r="G785" s="1096"/>
      <c r="H785" s="1096"/>
      <c r="I785" s="1096"/>
      <c r="J785" s="1096"/>
      <c r="K785" s="1096"/>
      <c r="L785" s="1096"/>
    </row>
    <row r="786" spans="1:12" ht="99.75" customHeight="1" thickBot="1" thickTop="1">
      <c r="A786" s="487" t="s">
        <v>4019</v>
      </c>
      <c r="B786" s="486">
        <f>IF(ISNUMBER(IF('MCR-B4B-T'!H30+'MCR-B4B-T'!K30+'MCR-B4B-T'!H31+'MCR-B4B-T'!K31&gt;='TP-F1Q-T'!D12-'TP-F1Q-T'!D14,0,1)),IF('MCR-B4B-T'!H30+'MCR-B4B-T'!K30+'MCR-B4B-T'!H31+'MCR-B4B-T'!K31&gt;='TP-F1Q-T'!D12-'TP-F1Q-T'!D14,0,1),0)</f>
        <v>0</v>
      </c>
      <c r="C786" s="489" t="s">
        <v>4020</v>
      </c>
      <c r="D786" s="1096" t="s">
        <v>4021</v>
      </c>
      <c r="E786" s="1096"/>
      <c r="F786" s="1096"/>
      <c r="G786" s="1096"/>
      <c r="H786" s="1096"/>
      <c r="I786" s="1096"/>
      <c r="J786" s="1096"/>
      <c r="K786" s="1096"/>
      <c r="L786" s="1096"/>
    </row>
    <row r="787" spans="1:12" ht="99.75" customHeight="1" thickBot="1" thickTop="1">
      <c r="A787" s="487" t="s">
        <v>4019</v>
      </c>
      <c r="B787" s="486">
        <f>IF(ISNUMBER(IF('MCR-B4B-T'!H32+'MCR-B4B-T'!K32&gt;='TP-F1Q-T'!E12+'TP-F1Q-T'!F12-'TP-F1Q-T'!E14-'TP-F1Q-T'!F14,0,1)),IF('MCR-B4B-T'!H32+'MCR-B4B-T'!K32&gt;='TP-F1Q-T'!E12+'TP-F1Q-T'!F12-'TP-F1Q-T'!E14-'TP-F1Q-T'!F14,0,1),0)</f>
        <v>0</v>
      </c>
      <c r="C787" s="489" t="s">
        <v>4022</v>
      </c>
      <c r="D787" s="1096" t="s">
        <v>4023</v>
      </c>
      <c r="E787" s="1096"/>
      <c r="F787" s="1096"/>
      <c r="G787" s="1096"/>
      <c r="H787" s="1096"/>
      <c r="I787" s="1096"/>
      <c r="J787" s="1096"/>
      <c r="K787" s="1096"/>
      <c r="L787" s="1096"/>
    </row>
    <row r="788" spans="1:12" ht="120" customHeight="1" thickBot="1" thickTop="1">
      <c r="A788" s="487" t="s">
        <v>4019</v>
      </c>
      <c r="B788" s="486">
        <f>IF(ISNUMBER(IF('MCR-B4B-T'!H33+'MCR-B4B-T'!K33&gt;='TP-F1Q-T'!G12+'TP-F1Q-T'!G14-'TP-F1Q-T'!H14+'TP-F1Q-T'!I12+'TP-F1Q-T'!P12-'TP-F1Q-T'!I14-'TP-F1Q-T'!P14+'TP-F1Q-T'!Q12+'TP-F1Q-T'!R12+'TP-F1Q-T'!S12-'TP-F1Q-T'!Q14-'TP-F1Q-T'!R14-'TP-F1Q-T'!S14,0,1)),IF('MCR-B4B-T'!H33+'MCR-B4B-T'!K33&gt;='TP-F1Q-T'!G12+'TP-F1Q-T'!G14-'TP-F1Q-T'!H14+'TP-F1Q-T'!I12+'TP-F1Q-T'!P12-'TP-F1Q-T'!I14-'TP-F1Q-T'!P14+'TP-F1Q-T'!Q12+'TP-F1Q-T'!R12+'TP-F1Q-T'!S12-'TP-F1Q-T'!Q14-'TP-F1Q-T'!R14-'TP-F1Q-T'!S14,0,1),0)</f>
        <v>0</v>
      </c>
      <c r="C788" s="489" t="s">
        <v>4024</v>
      </c>
      <c r="D788" s="1096" t="s">
        <v>4025</v>
      </c>
      <c r="E788" s="1096"/>
      <c r="F788" s="1096"/>
      <c r="G788" s="1096"/>
      <c r="H788" s="1096"/>
      <c r="I788" s="1096"/>
      <c r="J788" s="1096"/>
      <c r="K788" s="1096"/>
      <c r="L788" s="1096"/>
    </row>
    <row r="789" spans="1:12" ht="99.75" customHeight="1" thickBot="1" thickTop="1">
      <c r="A789" s="487" t="s">
        <v>4026</v>
      </c>
      <c r="B789" s="486">
        <f>IF(ISNUMBER(IF('MCR-B4A-T'!F9&gt;='TP-E1Q-T'!D21,0,1)),IF('MCR-B4A-T'!F9&gt;='TP-E1Q-T'!D21,0,1),0)</f>
        <v>0</v>
      </c>
      <c r="C789" s="489" t="s">
        <v>4027</v>
      </c>
      <c r="D789" s="1096" t="s">
        <v>4028</v>
      </c>
      <c r="E789" s="1096"/>
      <c r="F789" s="1096"/>
      <c r="G789" s="1096"/>
      <c r="H789" s="1096"/>
      <c r="I789" s="1096"/>
      <c r="J789" s="1096"/>
      <c r="K789" s="1096"/>
      <c r="L789" s="1096"/>
    </row>
    <row r="790" spans="1:12" ht="99.75" customHeight="1" thickBot="1" thickTop="1">
      <c r="A790" s="487" t="s">
        <v>4026</v>
      </c>
      <c r="B790" s="486">
        <f>IF(ISNUMBER(IF('MCR-B4A-T'!F10&gt;='TP-E1Q-T'!E21,0,1)),IF('MCR-B4A-T'!F10&gt;='TP-E1Q-T'!E21,0,1),0)</f>
        <v>0</v>
      </c>
      <c r="C790" s="489" t="s">
        <v>4029</v>
      </c>
      <c r="D790" s="1096" t="s">
        <v>4030</v>
      </c>
      <c r="E790" s="1096"/>
      <c r="F790" s="1096"/>
      <c r="G790" s="1096"/>
      <c r="H790" s="1096"/>
      <c r="I790" s="1096"/>
      <c r="J790" s="1096"/>
      <c r="K790" s="1096"/>
      <c r="L790" s="1096"/>
    </row>
    <row r="791" spans="1:12" ht="99.75" customHeight="1" thickBot="1" thickTop="1">
      <c r="A791" s="487" t="s">
        <v>4026</v>
      </c>
      <c r="B791" s="486">
        <f>IF(ISNUMBER('MCR-B4A-T'!F11),IF('MCR-B4A-T'!F11&gt;='TP-E1Q-T'!F21,0,1),0)</f>
        <v>0</v>
      </c>
      <c r="C791" s="489" t="s">
        <v>4031</v>
      </c>
      <c r="D791" s="1096" t="s">
        <v>4032</v>
      </c>
      <c r="E791" s="1096"/>
      <c r="F791" s="1096"/>
      <c r="G791" s="1096"/>
      <c r="H791" s="1096"/>
      <c r="I791" s="1096"/>
      <c r="J791" s="1096"/>
      <c r="K791" s="1096"/>
      <c r="L791" s="1096"/>
    </row>
    <row r="792" spans="1:12" ht="99.75" customHeight="1" thickBot="1" thickTop="1">
      <c r="A792" s="487" t="s">
        <v>4026</v>
      </c>
      <c r="B792" s="486">
        <f>IF(ISNUMBER('MCR-B4A-T'!F12),IF('MCR-B4A-T'!F12&gt;='TP-E1Q-T'!G21,0,1),0)</f>
        <v>0</v>
      </c>
      <c r="C792" s="489" t="s">
        <v>4033</v>
      </c>
      <c r="D792" s="1096" t="s">
        <v>4034</v>
      </c>
      <c r="E792" s="1096"/>
      <c r="F792" s="1096"/>
      <c r="G792" s="1096"/>
      <c r="H792" s="1096"/>
      <c r="I792" s="1096"/>
      <c r="J792" s="1096"/>
      <c r="K792" s="1096"/>
      <c r="L792" s="1096"/>
    </row>
    <row r="793" spans="1:12" ht="99.75" customHeight="1" thickBot="1" thickTop="1">
      <c r="A793" s="487" t="s">
        <v>4026</v>
      </c>
      <c r="B793" s="486">
        <f>IF(ISNUMBER('MCR-B4A-T'!F13),IF('MCR-B4A-T'!F13&gt;='TP-E1Q-T'!H21,0,1),0)</f>
        <v>0</v>
      </c>
      <c r="C793" s="489" t="s">
        <v>4035</v>
      </c>
      <c r="D793" s="1096" t="s">
        <v>4036</v>
      </c>
      <c r="E793" s="1096"/>
      <c r="F793" s="1096"/>
      <c r="G793" s="1096"/>
      <c r="H793" s="1096"/>
      <c r="I793" s="1096"/>
      <c r="J793" s="1096"/>
      <c r="K793" s="1096"/>
      <c r="L793" s="1096"/>
    </row>
    <row r="794" spans="1:12" ht="99.75" customHeight="1" thickBot="1" thickTop="1">
      <c r="A794" s="487" t="s">
        <v>4026</v>
      </c>
      <c r="B794" s="486">
        <f>IF(ISNUMBER('MCR-B4A-T'!F14),IF('MCR-B4A-T'!F14&gt;='TP-E1Q-T'!I21,0,1),0)</f>
        <v>0</v>
      </c>
      <c r="C794" s="489" t="s">
        <v>4037</v>
      </c>
      <c r="D794" s="1096" t="s">
        <v>4038</v>
      </c>
      <c r="E794" s="1096"/>
      <c r="F794" s="1096"/>
      <c r="G794" s="1096"/>
      <c r="H794" s="1096"/>
      <c r="I794" s="1096"/>
      <c r="J794" s="1096"/>
      <c r="K794" s="1096"/>
      <c r="L794" s="1096"/>
    </row>
    <row r="795" spans="1:12" ht="99.75" customHeight="1" thickBot="1" thickTop="1">
      <c r="A795" s="487" t="s">
        <v>4026</v>
      </c>
      <c r="B795" s="486">
        <f>IF(ISNUMBER('MCR-B4A-T'!F15),IF('MCR-B4A-T'!F15&gt;='TP-E1Q-T'!J21,0,1),0)</f>
        <v>0</v>
      </c>
      <c r="C795" s="489" t="s">
        <v>4039</v>
      </c>
      <c r="D795" s="1096" t="s">
        <v>4040</v>
      </c>
      <c r="E795" s="1096"/>
      <c r="F795" s="1096"/>
      <c r="G795" s="1096"/>
      <c r="H795" s="1096"/>
      <c r="I795" s="1096"/>
      <c r="J795" s="1096"/>
      <c r="K795" s="1096"/>
      <c r="L795" s="1096"/>
    </row>
    <row r="796" spans="1:12" ht="99.75" customHeight="1" thickBot="1" thickTop="1">
      <c r="A796" s="487" t="s">
        <v>4026</v>
      </c>
      <c r="B796" s="486">
        <f>IF(ISNUMBER('MCR-B4A-T'!F16),IF('MCR-B4A-T'!F16&gt;='TP-E1Q-T'!K21,0,1),0)</f>
        <v>0</v>
      </c>
      <c r="C796" s="489" t="s">
        <v>4041</v>
      </c>
      <c r="D796" s="1096" t="s">
        <v>4042</v>
      </c>
      <c r="E796" s="1096"/>
      <c r="F796" s="1096"/>
      <c r="G796" s="1096"/>
      <c r="H796" s="1096"/>
      <c r="I796" s="1096"/>
      <c r="J796" s="1096"/>
      <c r="K796" s="1096"/>
      <c r="L796" s="1096"/>
    </row>
    <row r="797" spans="1:12" ht="99.75" customHeight="1" thickBot="1" thickTop="1">
      <c r="A797" s="487" t="s">
        <v>4026</v>
      </c>
      <c r="B797" s="486">
        <f>IF(ISNUMBER('MCR-B4A-T'!F17),IF('MCR-B4A-T'!F17&gt;='TP-E1Q-T'!L21,0,1),0)</f>
        <v>0</v>
      </c>
      <c r="C797" s="489" t="s">
        <v>4043</v>
      </c>
      <c r="D797" s="1096" t="s">
        <v>4044</v>
      </c>
      <c r="E797" s="1096"/>
      <c r="F797" s="1096"/>
      <c r="G797" s="1096"/>
      <c r="H797" s="1096"/>
      <c r="I797" s="1096"/>
      <c r="J797" s="1096"/>
      <c r="K797" s="1096"/>
      <c r="L797" s="1096"/>
    </row>
    <row r="798" spans="1:12" ht="99.75" customHeight="1" thickBot="1" thickTop="1">
      <c r="A798" s="487" t="s">
        <v>4026</v>
      </c>
      <c r="B798" s="486">
        <f>IF(ISNUMBER('MCR-B4A-T'!F18),IF('MCR-B4A-T'!F18&gt;='TP-E1Q-T'!M21,0,1),0)</f>
        <v>0</v>
      </c>
      <c r="C798" s="489" t="s">
        <v>4045</v>
      </c>
      <c r="D798" s="1096" t="s">
        <v>4046</v>
      </c>
      <c r="E798" s="1096"/>
      <c r="F798" s="1096"/>
      <c r="G798" s="1096"/>
      <c r="H798" s="1096"/>
      <c r="I798" s="1096"/>
      <c r="J798" s="1096"/>
      <c r="K798" s="1096"/>
      <c r="L798" s="1096"/>
    </row>
    <row r="799" spans="1:12" ht="99.75" customHeight="1" thickBot="1" thickTop="1">
      <c r="A799" s="487" t="s">
        <v>4026</v>
      </c>
      <c r="B799" s="486">
        <f>IF(ISNUMBER('MCR-B4A-T'!F19),IF('MCR-B4A-T'!F19&gt;='TP-E1Q-T'!N21,0,1),0)</f>
        <v>0</v>
      </c>
      <c r="C799" s="489" t="s">
        <v>4047</v>
      </c>
      <c r="D799" s="1096" t="s">
        <v>4048</v>
      </c>
      <c r="E799" s="1096"/>
      <c r="F799" s="1096"/>
      <c r="G799" s="1096"/>
      <c r="H799" s="1096"/>
      <c r="I799" s="1096"/>
      <c r="J799" s="1096"/>
      <c r="K799" s="1096"/>
      <c r="L799" s="1096"/>
    </row>
    <row r="800" spans="1:12" ht="99.75" customHeight="1" thickBot="1" thickTop="1">
      <c r="A800" s="487" t="s">
        <v>4026</v>
      </c>
      <c r="B800" s="486">
        <f>IF(ISNUMBER('MCR-B4A-T'!F20),IF('MCR-B4A-T'!F20&gt;='TP-E1Q-T'!O21,0,1),0)</f>
        <v>0</v>
      </c>
      <c r="C800" s="489" t="s">
        <v>4049</v>
      </c>
      <c r="D800" s="1096" t="s">
        <v>4050</v>
      </c>
      <c r="E800" s="1096"/>
      <c r="F800" s="1096"/>
      <c r="G800" s="1096"/>
      <c r="H800" s="1096"/>
      <c r="I800" s="1096"/>
      <c r="J800" s="1096"/>
      <c r="K800" s="1096"/>
      <c r="L800" s="1096"/>
    </row>
    <row r="801" spans="1:12" ht="99.75" customHeight="1" thickBot="1" thickTop="1">
      <c r="A801" s="487" t="s">
        <v>4026</v>
      </c>
      <c r="B801" s="486">
        <f>IF(ISNUMBER('MCR-B4A-T'!F21),IF('MCR-B4A-T'!F21&gt;='TP-E1Q-T'!P21,0,1),0)</f>
        <v>0</v>
      </c>
      <c r="C801" s="489" t="s">
        <v>4051</v>
      </c>
      <c r="D801" s="1096" t="s">
        <v>4052</v>
      </c>
      <c r="E801" s="1096"/>
      <c r="F801" s="1096"/>
      <c r="G801" s="1096"/>
      <c r="H801" s="1096"/>
      <c r="I801" s="1096"/>
      <c r="J801" s="1096"/>
      <c r="K801" s="1096"/>
      <c r="L801" s="1096"/>
    </row>
    <row r="802" spans="1:12" ht="99.75" customHeight="1" thickBot="1" thickTop="1">
      <c r="A802" s="487" t="s">
        <v>4026</v>
      </c>
      <c r="B802" s="486">
        <f>IF(ISNUMBER('MCR-B4A-T'!F24),IF('MCR-B4A-T'!F24&gt;='TP-E1Q-T'!Q21,0,1),0)</f>
        <v>0</v>
      </c>
      <c r="C802" s="489" t="s">
        <v>4053</v>
      </c>
      <c r="D802" s="1096" t="s">
        <v>4054</v>
      </c>
      <c r="E802" s="1096"/>
      <c r="F802" s="1096"/>
      <c r="G802" s="1096"/>
      <c r="H802" s="1096"/>
      <c r="I802" s="1096"/>
      <c r="J802" s="1096"/>
      <c r="K802" s="1096"/>
      <c r="L802" s="1096"/>
    </row>
    <row r="803" spans="1:12" ht="99.75" customHeight="1" thickBot="1" thickTop="1">
      <c r="A803" s="487" t="s">
        <v>4026</v>
      </c>
      <c r="B803" s="486">
        <f>IF(ISNUMBER('MCR-B4A-T'!F22),IF('MCR-B4A-T'!F22&gt;='TP-E1Q-T'!R21,0,1),0)</f>
        <v>0</v>
      </c>
      <c r="C803" s="489" t="s">
        <v>4055</v>
      </c>
      <c r="D803" s="1096" t="s">
        <v>4056</v>
      </c>
      <c r="E803" s="1096"/>
      <c r="F803" s="1096"/>
      <c r="G803" s="1096"/>
      <c r="H803" s="1096"/>
      <c r="I803" s="1096"/>
      <c r="J803" s="1096"/>
      <c r="K803" s="1096"/>
      <c r="L803" s="1096"/>
    </row>
    <row r="804" spans="1:12" ht="99.75" customHeight="1" thickBot="1" thickTop="1">
      <c r="A804" s="487" t="s">
        <v>4026</v>
      </c>
      <c r="B804" s="486">
        <f>IF(ISNUMBER('MCR-B4A-T'!F23),IF('MCR-B4A-T'!F23&gt;='TP-E1Q-T'!S21,0,1),0)</f>
        <v>0</v>
      </c>
      <c r="C804" s="489" t="s">
        <v>4057</v>
      </c>
      <c r="D804" s="1096" t="s">
        <v>4058</v>
      </c>
      <c r="E804" s="1096"/>
      <c r="F804" s="1096"/>
      <c r="G804" s="1096"/>
      <c r="H804" s="1096"/>
      <c r="I804" s="1096"/>
      <c r="J804" s="1096"/>
      <c r="K804" s="1096"/>
      <c r="L804" s="1096"/>
    </row>
    <row r="805" spans="1:12" ht="99.75" customHeight="1" thickBot="1" thickTop="1">
      <c r="A805" s="487" t="s">
        <v>4059</v>
      </c>
      <c r="B805" s="486">
        <f>IF(ISNUMBER(IF('MCR-B4A-T'!F30+'MCR-B4A-T'!F31&gt;='TP-F1Q-T'!D12-'TP-F1Q-T'!D14,0,1)),IF('MCR-B4A-T'!F30+'MCR-B4A-T'!F31&gt;='TP-F1Q-T'!D12-'TP-F1Q-T'!D14,0,1),0)</f>
        <v>0</v>
      </c>
      <c r="C805" s="489" t="s">
        <v>4060</v>
      </c>
      <c r="D805" s="1096" t="s">
        <v>4061</v>
      </c>
      <c r="E805" s="1096"/>
      <c r="F805" s="1096"/>
      <c r="G805" s="1096"/>
      <c r="H805" s="1096"/>
      <c r="I805" s="1096"/>
      <c r="J805" s="1096"/>
      <c r="K805" s="1096"/>
      <c r="L805" s="1096"/>
    </row>
    <row r="806" spans="1:12" ht="99.75" customHeight="1" thickBot="1" thickTop="1">
      <c r="A806" s="487" t="s">
        <v>4059</v>
      </c>
      <c r="B806" s="486">
        <f>IF(ISNUMBER(IF('MCR-B4A-T'!F32&gt;='TP-F1Q-T'!E12+'TP-F1Q-T'!F12-'TP-F1Q-T'!E14-'TP-F1Q-T'!F14,0,1)),IF('MCR-B4A-T'!F32&gt;='TP-F1Q-T'!E12+'TP-F1Q-T'!F12-'TP-F1Q-T'!E14-'TP-F1Q-T'!F1,0,1),0)</f>
        <v>0</v>
      </c>
      <c r="C806" s="489" t="s">
        <v>4062</v>
      </c>
      <c r="D806" s="1096" t="s">
        <v>4063</v>
      </c>
      <c r="E806" s="1096"/>
      <c r="F806" s="1096"/>
      <c r="G806" s="1096"/>
      <c r="H806" s="1096"/>
      <c r="I806" s="1096"/>
      <c r="J806" s="1096"/>
      <c r="K806" s="1096"/>
      <c r="L806" s="1096"/>
    </row>
    <row r="807" spans="1:12" ht="156.75" customHeight="1" thickBot="1" thickTop="1">
      <c r="A807" s="487" t="s">
        <v>4059</v>
      </c>
      <c r="B807" s="486">
        <f>IF(ISNUMBER(IF('MCR-B4A-T'!F33&gt;='TP-F1Q-T'!G12+'TP-F1Q-T'!H12+'TP-F1Q-T'!I12+'TP-F1Q-T'!J12+'TP-F1Q-T'!P12+'TP-F1Q-T'!Q12+'TP-F1Q-T'!R12+'TP-F1Q-T'!S12-'TP-F1Q-T'!I14-'TP-F1Q-T'!Q14-'TP-F1Q-T'!R14-'TP-F1Q-T'!S14,0,1)),IF('MCR-B4A-T'!F33&gt;='TP-F1Q-T'!G12+'TP-F1Q-T'!H12+'TP-F1Q-T'!I12+'TP-F1Q-T'!J12+'TP-F1Q-T'!P12+'TP-F1Q-T'!Q12+'TP-F1Q-T'!R12+'TP-F1Q-T'!S12-'TP-F1Q-T'!I14-'TP-F1Q-T'!Q14-'TP-F1Q-T'!R14-'TP-F1Q-T'!S14,0,1),0)</f>
        <v>0</v>
      </c>
      <c r="C807" s="489" t="s">
        <v>4064</v>
      </c>
      <c r="D807" s="1096" t="s">
        <v>4065</v>
      </c>
      <c r="E807" s="1096"/>
      <c r="F807" s="1096"/>
      <c r="G807" s="1096"/>
      <c r="H807" s="1096"/>
      <c r="I807" s="1096"/>
      <c r="J807" s="1096"/>
      <c r="K807" s="1096"/>
      <c r="L807" s="1096"/>
    </row>
    <row r="808" spans="1:12" ht="147" customHeight="1" thickBot="1" thickTop="1">
      <c r="A808" s="488" t="s">
        <v>4066</v>
      </c>
      <c r="B808" s="486">
        <f>IF(ISNUMBER(IF('OF-B1Q-T'!D44='BS-C1-T'!D91+'BS-C1-T'!D87-'OF-B1Q-T'!D113-'OF-B1Q-T'!D114-'OF-B1Q-T'!D116-'OF-B1Q-T'!E36-'OF-B1Q-T'!D32,0,1)),IF('OF-B1Q-T'!D44='BS-C1-T'!D91+'BS-C1-T'!D87-'OF-B1Q-T'!D113-'OF-B1Q-T'!D114-'OF-B1Q-T'!D116-'OF-B1Q-T'!E36-'OF-B1Q-T'!D32,0,1),0)</f>
        <v>0</v>
      </c>
      <c r="C808" s="489" t="s">
        <v>4067</v>
      </c>
      <c r="D808" s="1096" t="s">
        <v>4068</v>
      </c>
      <c r="E808" s="1096"/>
      <c r="F808" s="1096"/>
      <c r="G808" s="1096"/>
      <c r="H808" s="1096"/>
      <c r="I808" s="1096"/>
      <c r="J808" s="1096"/>
      <c r="K808" s="1096"/>
      <c r="L808" s="1096"/>
    </row>
  </sheetData>
  <sheetProtection/>
  <mergeCells count="74">
    <mergeCell ref="D799:L799"/>
    <mergeCell ref="D800:L800"/>
    <mergeCell ref="D806:L806"/>
    <mergeCell ref="D807:L807"/>
    <mergeCell ref="D808:L808"/>
    <mergeCell ref="D801:L801"/>
    <mergeCell ref="D802:L802"/>
    <mergeCell ref="D803:L803"/>
    <mergeCell ref="D804:L804"/>
    <mergeCell ref="D805:L805"/>
    <mergeCell ref="D793:L793"/>
    <mergeCell ref="D794:L794"/>
    <mergeCell ref="D795:L795"/>
    <mergeCell ref="D796:L796"/>
    <mergeCell ref="D797:L797"/>
    <mergeCell ref="D798:L798"/>
    <mergeCell ref="D787:L787"/>
    <mergeCell ref="D788:L788"/>
    <mergeCell ref="D789:L789"/>
    <mergeCell ref="D790:L790"/>
    <mergeCell ref="D791:L791"/>
    <mergeCell ref="D792:L792"/>
    <mergeCell ref="D781:L781"/>
    <mergeCell ref="D782:L782"/>
    <mergeCell ref="D783:L783"/>
    <mergeCell ref="D784:L784"/>
    <mergeCell ref="D785:L785"/>
    <mergeCell ref="D786:L786"/>
    <mergeCell ref="D775:L775"/>
    <mergeCell ref="D776:L776"/>
    <mergeCell ref="D777:L777"/>
    <mergeCell ref="D778:L778"/>
    <mergeCell ref="D779:L779"/>
    <mergeCell ref="D780:L780"/>
    <mergeCell ref="D769:L769"/>
    <mergeCell ref="D770:L770"/>
    <mergeCell ref="D771:L771"/>
    <mergeCell ref="D772:L772"/>
    <mergeCell ref="D773:L773"/>
    <mergeCell ref="D774:L774"/>
    <mergeCell ref="D763:L763"/>
    <mergeCell ref="D764:L764"/>
    <mergeCell ref="D765:L765"/>
    <mergeCell ref="D766:L766"/>
    <mergeCell ref="D767:L767"/>
    <mergeCell ref="D768:L768"/>
    <mergeCell ref="D757:L757"/>
    <mergeCell ref="D758:L758"/>
    <mergeCell ref="D759:L759"/>
    <mergeCell ref="D760:L760"/>
    <mergeCell ref="D761:L761"/>
    <mergeCell ref="D762:L762"/>
    <mergeCell ref="D751:L751"/>
    <mergeCell ref="D752:L752"/>
    <mergeCell ref="D753:L753"/>
    <mergeCell ref="D754:L754"/>
    <mergeCell ref="D755:L755"/>
    <mergeCell ref="D756:L756"/>
    <mergeCell ref="D746:L746"/>
    <mergeCell ref="D747:L747"/>
    <mergeCell ref="D748:L748"/>
    <mergeCell ref="D749:L749"/>
    <mergeCell ref="D750:L750"/>
    <mergeCell ref="A740:A741"/>
    <mergeCell ref="A21:A49"/>
    <mergeCell ref="A54:A72"/>
    <mergeCell ref="A350:A353"/>
    <mergeCell ref="A358:A723"/>
    <mergeCell ref="A733:A735"/>
    <mergeCell ref="A312:A345"/>
    <mergeCell ref="A206:A211"/>
    <mergeCell ref="A216:A260"/>
    <mergeCell ref="A270:A307"/>
    <mergeCell ref="A77:A201"/>
  </mergeCells>
  <hyperlinks>
    <hyperlink ref="D745" location="Contrôle!A1" display="haut de page"/>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E101"/>
  <sheetViews>
    <sheetView showGridLines="0" zoomScale="75" zoomScaleNormal="75" zoomScalePageLayoutView="0" workbookViewId="0" topLeftCell="A1">
      <selection activeCell="E3" sqref="D3:E3"/>
    </sheetView>
  </sheetViews>
  <sheetFormatPr defaultColWidth="11.421875" defaultRowHeight="15"/>
  <cols>
    <col min="1" max="1" width="62.140625" style="28" customWidth="1"/>
    <col min="2" max="2" width="5.8515625" style="28" customWidth="1"/>
    <col min="3" max="3" width="6.00390625" style="28" customWidth="1"/>
    <col min="4" max="4" width="24.8515625" style="28" customWidth="1"/>
    <col min="5" max="5" width="26.421875" style="28" customWidth="1"/>
    <col min="6" max="16384" width="11.421875" style="28" customWidth="1"/>
  </cols>
  <sheetData>
    <row r="1" spans="1:5" ht="15">
      <c r="A1" s="8" t="s">
        <v>29</v>
      </c>
      <c r="B1" s="8"/>
      <c r="C1" s="8"/>
      <c r="D1" s="228"/>
      <c r="E1" s="229" t="s">
        <v>1649</v>
      </c>
    </row>
    <row r="2" spans="1:5" ht="15">
      <c r="A2" s="205" t="s">
        <v>1731</v>
      </c>
      <c r="B2" s="205"/>
      <c r="C2" s="205"/>
      <c r="D2" s="230"/>
      <c r="E2" s="227" t="s">
        <v>4417</v>
      </c>
    </row>
    <row r="3" spans="1:5" ht="15">
      <c r="A3" s="205"/>
      <c r="B3" s="205"/>
      <c r="C3" s="205"/>
      <c r="D3" s="543"/>
      <c r="E3" s="227" t="s">
        <v>4416</v>
      </c>
    </row>
    <row r="4" spans="1:5" ht="21" customHeight="1">
      <c r="A4" s="264" t="s">
        <v>1732</v>
      </c>
      <c r="B4" s="264"/>
      <c r="C4" s="267">
        <v>1</v>
      </c>
      <c r="D4" s="265" t="s">
        <v>1441</v>
      </c>
      <c r="E4" s="34"/>
    </row>
    <row r="5" spans="1:5" ht="28.5">
      <c r="A5" s="225" t="s">
        <v>1733</v>
      </c>
      <c r="B5" s="225"/>
      <c r="C5" s="225"/>
      <c r="D5" s="35" t="s">
        <v>1799</v>
      </c>
      <c r="E5" s="36" t="s">
        <v>1800</v>
      </c>
    </row>
    <row r="6" spans="1:5" ht="14.25">
      <c r="A6" s="37" t="s">
        <v>1734</v>
      </c>
      <c r="B6" s="37"/>
      <c r="C6" s="37">
        <v>2</v>
      </c>
      <c r="D6" s="630"/>
      <c r="E6" s="618" t="s">
        <v>1442</v>
      </c>
    </row>
    <row r="7" spans="1:5" ht="14.25">
      <c r="A7" s="37" t="s">
        <v>1735</v>
      </c>
      <c r="B7" s="37"/>
      <c r="C7" s="37">
        <v>3</v>
      </c>
      <c r="D7" s="630"/>
      <c r="E7" s="618" t="s">
        <v>1443</v>
      </c>
    </row>
    <row r="8" spans="1:5" ht="14.25">
      <c r="A8" s="37" t="s">
        <v>1736</v>
      </c>
      <c r="B8" s="37"/>
      <c r="C8" s="37">
        <v>4</v>
      </c>
      <c r="D8" s="618" t="s">
        <v>1404</v>
      </c>
      <c r="E8" s="618" t="s">
        <v>1404</v>
      </c>
    </row>
    <row r="9" spans="1:5" ht="14.25">
      <c r="A9" s="37" t="s">
        <v>1737</v>
      </c>
      <c r="B9" s="37"/>
      <c r="C9" s="37">
        <v>5</v>
      </c>
      <c r="D9" s="618" t="s">
        <v>1429</v>
      </c>
      <c r="E9" s="618" t="s">
        <v>1429</v>
      </c>
    </row>
    <row r="10" spans="1:5" ht="14.25">
      <c r="A10" s="37" t="s">
        <v>1738</v>
      </c>
      <c r="B10" s="37"/>
      <c r="C10" s="37">
        <v>6</v>
      </c>
      <c r="D10" s="618" t="s">
        <v>1444</v>
      </c>
      <c r="E10" s="618" t="s">
        <v>1444</v>
      </c>
    </row>
    <row r="11" spans="1:5" ht="14.25">
      <c r="A11" s="37" t="s">
        <v>1739</v>
      </c>
      <c r="B11" s="37"/>
      <c r="C11" s="37">
        <v>7</v>
      </c>
      <c r="D11" s="618" t="s">
        <v>1405</v>
      </c>
      <c r="E11" s="618" t="s">
        <v>1405</v>
      </c>
    </row>
    <row r="12" spans="1:5" s="4" customFormat="1" ht="45.75" customHeight="1">
      <c r="A12" s="121" t="s">
        <v>1740</v>
      </c>
      <c r="B12" s="37"/>
      <c r="C12" s="37">
        <v>8</v>
      </c>
      <c r="D12" s="619" t="s">
        <v>4303</v>
      </c>
      <c r="E12" s="619" t="s">
        <v>4303</v>
      </c>
    </row>
    <row r="13" spans="1:5" ht="14.25">
      <c r="A13" s="40" t="s">
        <v>1741</v>
      </c>
      <c r="B13" s="40"/>
      <c r="C13" s="37">
        <v>9</v>
      </c>
      <c r="D13" s="618" t="s">
        <v>1407</v>
      </c>
      <c r="E13" s="618" t="s">
        <v>1407</v>
      </c>
    </row>
    <row r="14" spans="1:5" ht="14.25">
      <c r="A14" s="40" t="s">
        <v>1445</v>
      </c>
      <c r="B14" s="40"/>
      <c r="C14" s="37">
        <v>10</v>
      </c>
      <c r="D14" s="618" t="s">
        <v>1408</v>
      </c>
      <c r="E14" s="618" t="s">
        <v>1408</v>
      </c>
    </row>
    <row r="15" spans="1:5" ht="14.25">
      <c r="A15" s="40" t="s">
        <v>1742</v>
      </c>
      <c r="B15" s="40"/>
      <c r="C15" s="37">
        <v>11</v>
      </c>
      <c r="D15" s="620" t="s">
        <v>2066</v>
      </c>
      <c r="E15" s="620" t="s">
        <v>2066</v>
      </c>
    </row>
    <row r="16" spans="1:5" ht="14.25">
      <c r="A16" s="41" t="s">
        <v>1743</v>
      </c>
      <c r="B16" s="41"/>
      <c r="C16" s="37">
        <v>12</v>
      </c>
      <c r="D16" s="618" t="s">
        <v>1409</v>
      </c>
      <c r="E16" s="618" t="s">
        <v>1409</v>
      </c>
    </row>
    <row r="17" spans="1:5" ht="14.25">
      <c r="A17" s="41" t="s">
        <v>1744</v>
      </c>
      <c r="B17" s="41"/>
      <c r="C17" s="37">
        <v>13</v>
      </c>
      <c r="D17" s="618" t="s">
        <v>1447</v>
      </c>
      <c r="E17" s="618" t="s">
        <v>1447</v>
      </c>
    </row>
    <row r="18" spans="1:5" ht="28.5">
      <c r="A18" s="40" t="s">
        <v>1745</v>
      </c>
      <c r="B18" s="40"/>
      <c r="C18" s="37">
        <v>14</v>
      </c>
      <c r="D18" s="619" t="s">
        <v>2067</v>
      </c>
      <c r="E18" s="619" t="s">
        <v>2067</v>
      </c>
    </row>
    <row r="19" spans="1:5" ht="14.25" customHeight="1">
      <c r="A19" s="41" t="s">
        <v>1746</v>
      </c>
      <c r="B19" s="41"/>
      <c r="C19" s="37">
        <v>15</v>
      </c>
      <c r="D19" s="618" t="s">
        <v>1410</v>
      </c>
      <c r="E19" s="618" t="s">
        <v>1410</v>
      </c>
    </row>
    <row r="20" spans="1:5" ht="14.25">
      <c r="A20" s="41" t="s">
        <v>1747</v>
      </c>
      <c r="B20" s="41"/>
      <c r="C20" s="37">
        <v>16</v>
      </c>
      <c r="D20" s="618" t="s">
        <v>1449</v>
      </c>
      <c r="E20" s="618" t="s">
        <v>1449</v>
      </c>
    </row>
    <row r="21" spans="1:5" ht="14.25">
      <c r="A21" s="41" t="s">
        <v>1748</v>
      </c>
      <c r="B21" s="41"/>
      <c r="C21" s="37">
        <v>17</v>
      </c>
      <c r="D21" s="618" t="s">
        <v>1450</v>
      </c>
      <c r="E21" s="618" t="s">
        <v>1450</v>
      </c>
    </row>
    <row r="22" spans="1:5" ht="14.25">
      <c r="A22" s="41" t="s">
        <v>1749</v>
      </c>
      <c r="B22" s="41"/>
      <c r="C22" s="37">
        <v>18</v>
      </c>
      <c r="D22" s="618" t="s">
        <v>1451</v>
      </c>
      <c r="E22" s="618" t="s">
        <v>1451</v>
      </c>
    </row>
    <row r="23" spans="1:5" ht="14.25">
      <c r="A23" s="40" t="s">
        <v>1750</v>
      </c>
      <c r="B23" s="40"/>
      <c r="C23" s="37">
        <v>19</v>
      </c>
      <c r="D23" s="621" t="s">
        <v>1411</v>
      </c>
      <c r="E23" s="621" t="s">
        <v>1411</v>
      </c>
    </row>
    <row r="24" spans="1:5" ht="14.25">
      <c r="A24" s="40" t="s">
        <v>1751</v>
      </c>
      <c r="B24" s="40"/>
      <c r="C24" s="37">
        <v>20</v>
      </c>
      <c r="D24" s="618" t="s">
        <v>1452</v>
      </c>
      <c r="E24" s="618" t="s">
        <v>1452</v>
      </c>
    </row>
    <row r="25" spans="1:5" ht="14.25">
      <c r="A25" s="40" t="s">
        <v>1752</v>
      </c>
      <c r="B25" s="40"/>
      <c r="C25" s="37">
        <v>21</v>
      </c>
      <c r="D25" s="618" t="s">
        <v>1453</v>
      </c>
      <c r="E25" s="618" t="s">
        <v>1453</v>
      </c>
    </row>
    <row r="26" spans="1:5" ht="14.25">
      <c r="A26" s="40" t="s">
        <v>1753</v>
      </c>
      <c r="B26" s="40"/>
      <c r="C26" s="37">
        <v>22</v>
      </c>
      <c r="D26" s="618" t="s">
        <v>1417</v>
      </c>
      <c r="E26" s="618" t="s">
        <v>1417</v>
      </c>
    </row>
    <row r="27" spans="1:5" ht="14.25" customHeight="1">
      <c r="A27" s="37" t="s">
        <v>1754</v>
      </c>
      <c r="B27" s="37"/>
      <c r="C27" s="37">
        <v>23</v>
      </c>
      <c r="D27" s="618" t="s">
        <v>1418</v>
      </c>
      <c r="E27" s="618" t="s">
        <v>1418</v>
      </c>
    </row>
    <row r="28" spans="1:5" ht="28.5">
      <c r="A28" s="38" t="s">
        <v>1832</v>
      </c>
      <c r="B28" s="38"/>
      <c r="C28" s="37">
        <v>24</v>
      </c>
      <c r="D28" s="619" t="s">
        <v>2068</v>
      </c>
      <c r="E28" s="619" t="s">
        <v>2068</v>
      </c>
    </row>
    <row r="29" spans="1:5" ht="14.25">
      <c r="A29" s="37" t="s">
        <v>4302</v>
      </c>
      <c r="B29" s="37"/>
      <c r="C29" s="37">
        <v>25</v>
      </c>
      <c r="D29" s="618" t="s">
        <v>1454</v>
      </c>
      <c r="E29" s="630"/>
    </row>
    <row r="30" spans="1:5" ht="14.25">
      <c r="A30" s="37" t="s">
        <v>4301</v>
      </c>
      <c r="B30" s="37"/>
      <c r="C30" s="37">
        <v>26</v>
      </c>
      <c r="D30" s="618" t="s">
        <v>1455</v>
      </c>
      <c r="E30" s="630"/>
    </row>
    <row r="31" spans="1:5" ht="14.25" customHeight="1">
      <c r="A31" s="40" t="s">
        <v>1755</v>
      </c>
      <c r="B31" s="40"/>
      <c r="C31" s="37">
        <v>27</v>
      </c>
      <c r="D31" s="618" t="s">
        <v>1456</v>
      </c>
      <c r="E31" s="618" t="s">
        <v>1456</v>
      </c>
    </row>
    <row r="32" spans="1:5" s="29" customFormat="1" ht="28.5">
      <c r="A32" s="42" t="s">
        <v>1756</v>
      </c>
      <c r="B32" s="42"/>
      <c r="C32" s="37">
        <v>28</v>
      </c>
      <c r="D32" s="619" t="s">
        <v>2069</v>
      </c>
      <c r="E32" s="619" t="s">
        <v>2069</v>
      </c>
    </row>
    <row r="33" spans="1:5" s="29" customFormat="1" ht="14.25">
      <c r="A33" s="43" t="s">
        <v>1757</v>
      </c>
      <c r="B33" s="43"/>
      <c r="C33" s="37">
        <v>29</v>
      </c>
      <c r="D33" s="619" t="s">
        <v>2070</v>
      </c>
      <c r="E33" s="619" t="s">
        <v>2070</v>
      </c>
    </row>
    <row r="34" spans="1:5" ht="14.25">
      <c r="A34" s="41" t="s">
        <v>1758</v>
      </c>
      <c r="B34" s="41"/>
      <c r="C34" s="37">
        <v>30</v>
      </c>
      <c r="D34" s="618" t="s">
        <v>1422</v>
      </c>
      <c r="E34" s="618" t="s">
        <v>1422</v>
      </c>
    </row>
    <row r="35" spans="1:5" ht="14.25">
      <c r="A35" s="41" t="s">
        <v>1759</v>
      </c>
      <c r="B35" s="41"/>
      <c r="C35" s="37">
        <v>31</v>
      </c>
      <c r="D35" s="618" t="s">
        <v>1423</v>
      </c>
      <c r="E35" s="618" t="s">
        <v>1423</v>
      </c>
    </row>
    <row r="36" spans="1:5" s="30" customFormat="1" ht="14.25">
      <c r="A36" s="44" t="s">
        <v>1760</v>
      </c>
      <c r="B36" s="44"/>
      <c r="C36" s="37">
        <v>32</v>
      </c>
      <c r="D36" s="619" t="s">
        <v>2071</v>
      </c>
      <c r="E36" s="619" t="s">
        <v>2071</v>
      </c>
    </row>
    <row r="37" spans="1:5" ht="14.25">
      <c r="A37" s="41" t="s">
        <v>1761</v>
      </c>
      <c r="B37" s="41"/>
      <c r="C37" s="37">
        <v>33</v>
      </c>
      <c r="D37" s="618" t="s">
        <v>1459</v>
      </c>
      <c r="E37" s="618" t="s">
        <v>1459</v>
      </c>
    </row>
    <row r="38" spans="1:5" ht="14.25">
      <c r="A38" s="41" t="s">
        <v>1762</v>
      </c>
      <c r="B38" s="41"/>
      <c r="C38" s="37">
        <v>34</v>
      </c>
      <c r="D38" s="618" t="s">
        <v>1434</v>
      </c>
      <c r="E38" s="618" t="s">
        <v>1434</v>
      </c>
    </row>
    <row r="39" spans="1:5" ht="14.25">
      <c r="A39" s="40" t="s">
        <v>1763</v>
      </c>
      <c r="B39" s="40"/>
      <c r="C39" s="37">
        <v>35</v>
      </c>
      <c r="D39" s="618" t="s">
        <v>1460</v>
      </c>
      <c r="E39" s="618" t="s">
        <v>1460</v>
      </c>
    </row>
    <row r="40" spans="1:5" ht="14.25">
      <c r="A40" s="38" t="s">
        <v>1764</v>
      </c>
      <c r="B40" s="38"/>
      <c r="C40" s="37">
        <v>36</v>
      </c>
      <c r="D40" s="618" t="s">
        <v>1419</v>
      </c>
      <c r="E40" s="618" t="s">
        <v>1419</v>
      </c>
    </row>
    <row r="41" spans="1:5" ht="14.25">
      <c r="A41" s="38" t="s">
        <v>1765</v>
      </c>
      <c r="B41" s="38"/>
      <c r="C41" s="37">
        <v>37</v>
      </c>
      <c r="D41" s="618" t="s">
        <v>1435</v>
      </c>
      <c r="E41" s="618" t="s">
        <v>1435</v>
      </c>
    </row>
    <row r="42" spans="1:5" ht="14.25">
      <c r="A42" s="38" t="s">
        <v>1766</v>
      </c>
      <c r="B42" s="38"/>
      <c r="C42" s="37">
        <v>38</v>
      </c>
      <c r="D42" s="618" t="s">
        <v>1424</v>
      </c>
      <c r="E42" s="618" t="s">
        <v>1424</v>
      </c>
    </row>
    <row r="43" spans="1:5" ht="14.25">
      <c r="A43" s="38" t="s">
        <v>1767</v>
      </c>
      <c r="B43" s="38"/>
      <c r="C43" s="37">
        <v>39</v>
      </c>
      <c r="D43" s="618" t="s">
        <v>1426</v>
      </c>
      <c r="E43" s="618" t="s">
        <v>1426</v>
      </c>
    </row>
    <row r="44" spans="1:5" ht="14.25">
      <c r="A44" s="38" t="s">
        <v>1768</v>
      </c>
      <c r="B44" s="38"/>
      <c r="C44" s="37">
        <v>40</v>
      </c>
      <c r="D44" s="618" t="s">
        <v>1461</v>
      </c>
      <c r="E44" s="618" t="s">
        <v>1461</v>
      </c>
    </row>
    <row r="45" spans="1:5" ht="14.25">
      <c r="A45" s="45" t="s">
        <v>1769</v>
      </c>
      <c r="B45" s="45"/>
      <c r="C45" s="37">
        <v>41</v>
      </c>
      <c r="D45" s="618" t="s">
        <v>1462</v>
      </c>
      <c r="E45" s="618" t="s">
        <v>1462</v>
      </c>
    </row>
    <row r="46" spans="1:5" ht="14.25">
      <c r="A46" s="38" t="s">
        <v>1770</v>
      </c>
      <c r="B46" s="38"/>
      <c r="C46" s="37">
        <v>42</v>
      </c>
      <c r="D46" s="618" t="s">
        <v>1438</v>
      </c>
      <c r="E46" s="618" t="s">
        <v>1438</v>
      </c>
    </row>
    <row r="47" spans="1:5" ht="14.25">
      <c r="A47" s="38" t="s">
        <v>1771</v>
      </c>
      <c r="B47" s="38"/>
      <c r="C47" s="37">
        <v>43</v>
      </c>
      <c r="D47" s="618" t="s">
        <v>1439</v>
      </c>
      <c r="E47" s="618" t="s">
        <v>1439</v>
      </c>
    </row>
    <row r="48" spans="1:5" ht="71.25">
      <c r="A48" s="20" t="s">
        <v>1772</v>
      </c>
      <c r="B48" s="20"/>
      <c r="C48" s="37">
        <v>44</v>
      </c>
      <c r="D48" s="619" t="s">
        <v>1844</v>
      </c>
      <c r="E48" s="619" t="s">
        <v>1844</v>
      </c>
    </row>
    <row r="49" spans="1:5" ht="14.25">
      <c r="A49" s="37"/>
      <c r="B49" s="37"/>
      <c r="C49" s="37"/>
      <c r="D49" s="622"/>
      <c r="E49" s="622"/>
    </row>
    <row r="50" spans="1:5" ht="28.5">
      <c r="A50" s="225" t="s">
        <v>1773</v>
      </c>
      <c r="B50" s="225"/>
      <c r="C50" s="225"/>
      <c r="D50" s="623" t="s">
        <v>1799</v>
      </c>
      <c r="E50" s="624" t="s">
        <v>1800</v>
      </c>
    </row>
    <row r="51" spans="1:5" ht="14.25">
      <c r="A51" s="39" t="s">
        <v>1774</v>
      </c>
      <c r="B51" s="39"/>
      <c r="C51" s="39">
        <v>45</v>
      </c>
      <c r="D51" s="631"/>
      <c r="E51" s="625" t="s">
        <v>1503</v>
      </c>
    </row>
    <row r="52" spans="1:5" ht="14.25">
      <c r="A52" s="46" t="s">
        <v>1775</v>
      </c>
      <c r="B52" s="46"/>
      <c r="C52" s="39">
        <v>46</v>
      </c>
      <c r="D52" s="620" t="s">
        <v>2072</v>
      </c>
      <c r="E52" s="626" t="s">
        <v>1464</v>
      </c>
    </row>
    <row r="53" spans="1:5" ht="14.25">
      <c r="A53" s="47" t="s">
        <v>1776</v>
      </c>
      <c r="B53" s="47"/>
      <c r="C53" s="39">
        <v>47</v>
      </c>
      <c r="D53" s="618" t="s">
        <v>1465</v>
      </c>
      <c r="E53" s="630"/>
    </row>
    <row r="54" spans="1:5" ht="14.25">
      <c r="A54" s="47" t="s">
        <v>1777</v>
      </c>
      <c r="B54" s="47"/>
      <c r="C54" s="39">
        <v>48</v>
      </c>
      <c r="D54" s="618" t="s">
        <v>1466</v>
      </c>
      <c r="E54" s="630"/>
    </row>
    <row r="55" spans="1:5" ht="14.25">
      <c r="A55" s="47" t="s">
        <v>1778</v>
      </c>
      <c r="B55" s="47"/>
      <c r="C55" s="39">
        <v>49</v>
      </c>
      <c r="D55" s="618" t="s">
        <v>1467</v>
      </c>
      <c r="E55" s="630"/>
    </row>
    <row r="56" spans="1:5" ht="14.25">
      <c r="A56" s="46" t="s">
        <v>1779</v>
      </c>
      <c r="B56" s="46"/>
      <c r="C56" s="39">
        <v>50</v>
      </c>
      <c r="D56" s="620" t="s">
        <v>2073</v>
      </c>
      <c r="E56" s="626" t="s">
        <v>1468</v>
      </c>
    </row>
    <row r="57" spans="1:5" ht="14.25">
      <c r="A57" s="47" t="s">
        <v>1776</v>
      </c>
      <c r="B57" s="47"/>
      <c r="C57" s="39">
        <v>51</v>
      </c>
      <c r="D57" s="618" t="s">
        <v>1469</v>
      </c>
      <c r="E57" s="630"/>
    </row>
    <row r="58" spans="1:5" ht="14.25">
      <c r="A58" s="47" t="s">
        <v>1777</v>
      </c>
      <c r="B58" s="47"/>
      <c r="C58" s="39">
        <v>52</v>
      </c>
      <c r="D58" s="618" t="s">
        <v>1470</v>
      </c>
      <c r="E58" s="630"/>
    </row>
    <row r="59" spans="1:5" ht="14.25">
      <c r="A59" s="47" t="s">
        <v>1778</v>
      </c>
      <c r="B59" s="47"/>
      <c r="C59" s="39">
        <v>53</v>
      </c>
      <c r="D59" s="618" t="s">
        <v>1471</v>
      </c>
      <c r="E59" s="630"/>
    </row>
    <row r="60" spans="1:5" ht="29.25" customHeight="1">
      <c r="A60" s="56" t="s">
        <v>1780</v>
      </c>
      <c r="B60" s="56"/>
      <c r="C60" s="39">
        <v>54</v>
      </c>
      <c r="D60" s="630"/>
      <c r="E60" s="620" t="s">
        <v>1504</v>
      </c>
    </row>
    <row r="61" spans="1:5" ht="13.5" customHeight="1">
      <c r="A61" s="46" t="s">
        <v>1781</v>
      </c>
      <c r="B61" s="46"/>
      <c r="C61" s="39">
        <v>55</v>
      </c>
      <c r="D61" s="619" t="s">
        <v>1858</v>
      </c>
      <c r="E61" s="627" t="s">
        <v>1473</v>
      </c>
    </row>
    <row r="62" spans="1:5" ht="14.25">
      <c r="A62" s="47" t="s">
        <v>1776</v>
      </c>
      <c r="B62" s="47"/>
      <c r="C62" s="39">
        <v>56</v>
      </c>
      <c r="D62" s="618" t="s">
        <v>1474</v>
      </c>
      <c r="E62" s="630"/>
    </row>
    <row r="63" spans="1:5" ht="14.25">
      <c r="A63" s="47" t="s">
        <v>1777</v>
      </c>
      <c r="B63" s="47"/>
      <c r="C63" s="39">
        <v>57</v>
      </c>
      <c r="D63" s="618" t="s">
        <v>1475</v>
      </c>
      <c r="E63" s="630"/>
    </row>
    <row r="64" spans="1:5" ht="14.25">
      <c r="A64" s="47" t="s">
        <v>1778</v>
      </c>
      <c r="B64" s="47"/>
      <c r="C64" s="39">
        <v>58</v>
      </c>
      <c r="D64" s="618" t="s">
        <v>1476</v>
      </c>
      <c r="E64" s="630"/>
    </row>
    <row r="65" spans="1:5" ht="14.25">
      <c r="A65" s="48" t="s">
        <v>1782</v>
      </c>
      <c r="B65" s="48"/>
      <c r="C65" s="39">
        <v>59</v>
      </c>
      <c r="D65" s="620" t="s">
        <v>1859</v>
      </c>
      <c r="E65" s="618" t="s">
        <v>1477</v>
      </c>
    </row>
    <row r="66" spans="1:5" ht="14.25">
      <c r="A66" s="47" t="s">
        <v>1776</v>
      </c>
      <c r="B66" s="47"/>
      <c r="C66" s="39">
        <v>60</v>
      </c>
      <c r="D66" s="618" t="s">
        <v>1478</v>
      </c>
      <c r="E66" s="630"/>
    </row>
    <row r="67" spans="1:5" ht="14.25">
      <c r="A67" s="47" t="s">
        <v>1777</v>
      </c>
      <c r="B67" s="47"/>
      <c r="C67" s="39">
        <v>61</v>
      </c>
      <c r="D67" s="618" t="s">
        <v>1479</v>
      </c>
      <c r="E67" s="630"/>
    </row>
    <row r="68" spans="1:5" ht="14.25">
      <c r="A68" s="47" t="s">
        <v>1778</v>
      </c>
      <c r="B68" s="47"/>
      <c r="C68" s="39">
        <v>62</v>
      </c>
      <c r="D68" s="618" t="s">
        <v>1480</v>
      </c>
      <c r="E68" s="630"/>
    </row>
    <row r="69" spans="1:5" ht="14.25">
      <c r="A69" s="39" t="s">
        <v>1783</v>
      </c>
      <c r="B69" s="39"/>
      <c r="C69" s="39">
        <v>63</v>
      </c>
      <c r="D69" s="619" t="s">
        <v>1863</v>
      </c>
      <c r="E69" s="628" t="s">
        <v>1481</v>
      </c>
    </row>
    <row r="70" spans="1:5" ht="14.25">
      <c r="A70" s="46" t="s">
        <v>1776</v>
      </c>
      <c r="B70" s="46"/>
      <c r="C70" s="39">
        <v>64</v>
      </c>
      <c r="D70" s="618" t="s">
        <v>1482</v>
      </c>
      <c r="E70" s="630"/>
    </row>
    <row r="71" spans="1:5" ht="14.25">
      <c r="A71" s="46" t="s">
        <v>1777</v>
      </c>
      <c r="B71" s="46"/>
      <c r="C71" s="39">
        <v>65</v>
      </c>
      <c r="D71" s="618" t="s">
        <v>1483</v>
      </c>
      <c r="E71" s="630"/>
    </row>
    <row r="72" spans="1:5" ht="14.25">
      <c r="A72" s="46" t="s">
        <v>1778</v>
      </c>
      <c r="B72" s="46"/>
      <c r="C72" s="39">
        <v>66</v>
      </c>
      <c r="D72" s="618" t="s">
        <v>1484</v>
      </c>
      <c r="E72" s="630"/>
    </row>
    <row r="73" spans="1:5" ht="14.25">
      <c r="A73" s="39" t="s">
        <v>1784</v>
      </c>
      <c r="B73" s="39"/>
      <c r="C73" s="39">
        <v>67</v>
      </c>
      <c r="D73" s="630"/>
      <c r="E73" s="618" t="s">
        <v>1485</v>
      </c>
    </row>
    <row r="74" spans="1:5" ht="14.25">
      <c r="A74" s="38" t="s">
        <v>1785</v>
      </c>
      <c r="B74" s="38"/>
      <c r="C74" s="39">
        <v>68</v>
      </c>
      <c r="D74" s="618" t="s">
        <v>1486</v>
      </c>
      <c r="E74" s="630"/>
    </row>
    <row r="75" spans="1:5" ht="14.25">
      <c r="A75" s="38" t="s">
        <v>1786</v>
      </c>
      <c r="B75" s="38"/>
      <c r="C75" s="39">
        <v>69</v>
      </c>
      <c r="D75" s="618" t="s">
        <v>1487</v>
      </c>
      <c r="E75" s="618" t="s">
        <v>1487</v>
      </c>
    </row>
    <row r="76" spans="1:5" ht="14.25">
      <c r="A76" s="38" t="s">
        <v>1787</v>
      </c>
      <c r="B76" s="38"/>
      <c r="C76" s="39">
        <v>70</v>
      </c>
      <c r="D76" s="618" t="s">
        <v>1488</v>
      </c>
      <c r="E76" s="618" t="s">
        <v>1488</v>
      </c>
    </row>
    <row r="77" spans="1:5" s="4" customFormat="1" ht="14.25">
      <c r="A77" s="38" t="s">
        <v>1788</v>
      </c>
      <c r="B77" s="38"/>
      <c r="C77" s="39">
        <v>71</v>
      </c>
      <c r="D77" s="618" t="s">
        <v>1489</v>
      </c>
      <c r="E77" s="618" t="s">
        <v>1489</v>
      </c>
    </row>
    <row r="78" spans="1:5" ht="14.25">
      <c r="A78" s="38" t="s">
        <v>1789</v>
      </c>
      <c r="B78" s="38"/>
      <c r="C78" s="39">
        <v>72</v>
      </c>
      <c r="D78" s="618" t="s">
        <v>1490</v>
      </c>
      <c r="E78" s="618" t="s">
        <v>1490</v>
      </c>
    </row>
    <row r="79" spans="1:5" ht="14.25">
      <c r="A79" s="38" t="s">
        <v>1751</v>
      </c>
      <c r="B79" s="38"/>
      <c r="C79" s="39">
        <v>73</v>
      </c>
      <c r="D79" s="618" t="s">
        <v>1491</v>
      </c>
      <c r="E79" s="618" t="s">
        <v>1491</v>
      </c>
    </row>
    <row r="80" spans="1:5" s="29" customFormat="1" ht="14.25">
      <c r="A80" s="38" t="s">
        <v>1870</v>
      </c>
      <c r="B80" s="38"/>
      <c r="C80" s="39">
        <v>74</v>
      </c>
      <c r="D80" s="618" t="s">
        <v>1492</v>
      </c>
      <c r="E80" s="618" t="s">
        <v>1492</v>
      </c>
    </row>
    <row r="81" spans="1:5" s="29" customFormat="1" ht="28.5">
      <c r="A81" s="45" t="s">
        <v>1790</v>
      </c>
      <c r="B81" s="45"/>
      <c r="C81" s="39">
        <v>75</v>
      </c>
      <c r="D81" s="618" t="s">
        <v>1493</v>
      </c>
      <c r="E81" s="618" t="s">
        <v>1493</v>
      </c>
    </row>
    <row r="82" spans="1:5" s="29" customFormat="1" ht="14.25">
      <c r="A82" s="38" t="s">
        <v>1791</v>
      </c>
      <c r="B82" s="38"/>
      <c r="C82" s="39">
        <v>76</v>
      </c>
      <c r="D82" s="618" t="s">
        <v>1494</v>
      </c>
      <c r="E82" s="618" t="s">
        <v>1494</v>
      </c>
    </row>
    <row r="83" spans="1:5" s="29" customFormat="1" ht="14.25">
      <c r="A83" s="38" t="s">
        <v>1792</v>
      </c>
      <c r="B83" s="38"/>
      <c r="C83" s="39">
        <v>77</v>
      </c>
      <c r="D83" s="618" t="s">
        <v>1495</v>
      </c>
      <c r="E83" s="618" t="s">
        <v>1495</v>
      </c>
    </row>
    <row r="84" spans="1:5" s="29" customFormat="1" ht="14.25">
      <c r="A84" s="38" t="s">
        <v>1793</v>
      </c>
      <c r="B84" s="38"/>
      <c r="C84" s="39">
        <v>78</v>
      </c>
      <c r="D84" s="618" t="s">
        <v>1496</v>
      </c>
      <c r="E84" s="618" t="s">
        <v>1496</v>
      </c>
    </row>
    <row r="85" spans="1:5" s="31" customFormat="1" ht="14.25">
      <c r="A85" s="38" t="s">
        <v>1666</v>
      </c>
      <c r="B85" s="38"/>
      <c r="C85" s="39">
        <v>79</v>
      </c>
      <c r="D85" s="620" t="s">
        <v>1505</v>
      </c>
      <c r="E85" s="620" t="s">
        <v>1505</v>
      </c>
    </row>
    <row r="86" spans="1:5" s="29" customFormat="1" ht="14.25">
      <c r="A86" s="40" t="s">
        <v>1794</v>
      </c>
      <c r="B86" s="40"/>
      <c r="C86" s="39">
        <v>80</v>
      </c>
      <c r="D86" s="618" t="s">
        <v>1498</v>
      </c>
      <c r="E86" s="618" t="s">
        <v>1498</v>
      </c>
    </row>
    <row r="87" spans="1:5" s="29" customFormat="1" ht="14.25">
      <c r="A87" s="40" t="s">
        <v>1795</v>
      </c>
      <c r="B87" s="40"/>
      <c r="C87" s="39">
        <v>81</v>
      </c>
      <c r="D87" s="618" t="s">
        <v>1499</v>
      </c>
      <c r="E87" s="618" t="s">
        <v>1499</v>
      </c>
    </row>
    <row r="88" spans="1:5" ht="14.25">
      <c r="A88" s="38" t="s">
        <v>1796</v>
      </c>
      <c r="B88" s="38"/>
      <c r="C88" s="39">
        <v>82</v>
      </c>
      <c r="D88" s="618" t="s">
        <v>1500</v>
      </c>
      <c r="E88" s="618" t="s">
        <v>1500</v>
      </c>
    </row>
    <row r="89" spans="1:5" ht="85.5">
      <c r="A89" s="49" t="s">
        <v>1797</v>
      </c>
      <c r="B89" s="49"/>
      <c r="C89" s="39">
        <v>83</v>
      </c>
      <c r="D89" s="619" t="s">
        <v>1878</v>
      </c>
      <c r="E89" s="619" t="s">
        <v>4304</v>
      </c>
    </row>
    <row r="90" spans="1:5" ht="14.25">
      <c r="A90" s="49"/>
      <c r="B90" s="49"/>
      <c r="C90" s="49"/>
      <c r="D90" s="629"/>
      <c r="E90" s="629"/>
    </row>
    <row r="91" spans="1:5" ht="14.25">
      <c r="A91" s="49" t="s">
        <v>1798</v>
      </c>
      <c r="B91" s="49"/>
      <c r="C91" s="37">
        <v>84</v>
      </c>
      <c r="D91" s="620" t="s">
        <v>2074</v>
      </c>
      <c r="E91" s="620" t="s">
        <v>2074</v>
      </c>
    </row>
    <row r="92" spans="1:5" ht="14.25">
      <c r="A92" s="37"/>
      <c r="B92" s="37"/>
      <c r="C92" s="37"/>
      <c r="D92" s="50"/>
      <c r="E92" s="50"/>
    </row>
    <row r="93" spans="1:5" ht="14.25">
      <c r="A93" s="51" t="s">
        <v>1432</v>
      </c>
      <c r="B93" s="51"/>
      <c r="C93" s="51"/>
      <c r="D93" s="52" t="s">
        <v>1432</v>
      </c>
      <c r="E93" s="52"/>
    </row>
    <row r="94" spans="4:5" ht="14.25">
      <c r="D94" s="32"/>
      <c r="E94" s="32"/>
    </row>
    <row r="96" spans="1:3" ht="14.25">
      <c r="A96" s="53"/>
      <c r="B96" s="53"/>
      <c r="C96" s="53"/>
    </row>
    <row r="97" spans="1:5" ht="14.25">
      <c r="A97" s="54"/>
      <c r="B97" s="54"/>
      <c r="C97" s="54"/>
      <c r="D97" s="54"/>
      <c r="E97" s="54"/>
    </row>
    <row r="98" spans="1:5" ht="14.25">
      <c r="A98" s="54"/>
      <c r="B98" s="54"/>
      <c r="C98" s="54"/>
      <c r="D98" s="54"/>
      <c r="E98" s="54"/>
    </row>
    <row r="99" spans="1:5" ht="14.25">
      <c r="A99" s="946"/>
      <c r="B99" s="946"/>
      <c r="C99" s="946"/>
      <c r="D99" s="946"/>
      <c r="E99" s="946"/>
    </row>
    <row r="100" spans="1:5" ht="14.25">
      <c r="A100" s="946"/>
      <c r="B100" s="946"/>
      <c r="C100" s="946"/>
      <c r="D100" s="946"/>
      <c r="E100" s="946"/>
    </row>
    <row r="101" spans="1:3" ht="14.25">
      <c r="A101" s="55"/>
      <c r="B101" s="55"/>
      <c r="C101" s="55"/>
    </row>
  </sheetData>
  <sheetProtection password="DAB2" sheet="1" objects="1" scenarios="1"/>
  <mergeCells count="1">
    <mergeCell ref="A99:E100"/>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9" r:id="rId1"/>
  <headerFooter differentFirst="1">
    <firstFooter>&amp;C&amp;[194/&amp;[268</first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C106"/>
  <sheetViews>
    <sheetView zoomScale="75" zoomScaleNormal="75" zoomScalePageLayoutView="0" workbookViewId="0" topLeftCell="A28">
      <selection activeCell="C7" sqref="C7"/>
    </sheetView>
  </sheetViews>
  <sheetFormatPr defaultColWidth="9.140625" defaultRowHeight="15"/>
  <cols>
    <col min="1" max="1" width="9.140625" style="194" customWidth="1"/>
    <col min="2" max="2" width="50.7109375" style="193" customWidth="1"/>
    <col min="3" max="3" width="90.28125" style="193" customWidth="1"/>
    <col min="4" max="16384" width="9.140625" style="4" customWidth="1"/>
  </cols>
  <sheetData>
    <row r="1" ht="15">
      <c r="A1" s="210"/>
    </row>
    <row r="2" ht="14.25">
      <c r="A2" s="192" t="s">
        <v>15</v>
      </c>
    </row>
    <row r="3" ht="14.25">
      <c r="A3" s="205" t="s">
        <v>1731</v>
      </c>
    </row>
    <row r="4" spans="1:3" ht="14.25">
      <c r="A4" s="266" t="s">
        <v>1880</v>
      </c>
      <c r="B4" s="195" t="s">
        <v>1801</v>
      </c>
      <c r="C4" s="195" t="s">
        <v>1414</v>
      </c>
    </row>
    <row r="5" spans="1:3" ht="156.75">
      <c r="A5" s="23"/>
      <c r="B5" s="23" t="s">
        <v>1802</v>
      </c>
      <c r="C5" s="23" t="s">
        <v>4418</v>
      </c>
    </row>
    <row r="6" spans="1:3" ht="22.5" customHeight="1">
      <c r="A6" s="23"/>
      <c r="B6" s="23" t="s">
        <v>1799</v>
      </c>
      <c r="C6" s="23" t="s">
        <v>1881</v>
      </c>
    </row>
    <row r="7" spans="1:3" ht="114">
      <c r="A7" s="23"/>
      <c r="B7" s="23" t="s">
        <v>1800</v>
      </c>
      <c r="C7" s="23" t="s">
        <v>4419</v>
      </c>
    </row>
    <row r="8" spans="1:3" ht="63" customHeight="1">
      <c r="A8" s="196" t="s">
        <v>1441</v>
      </c>
      <c r="B8" s="23" t="s">
        <v>1822</v>
      </c>
      <c r="C8" s="23" t="s">
        <v>1823</v>
      </c>
    </row>
    <row r="9" spans="1:3" ht="14.25">
      <c r="A9" s="4"/>
      <c r="B9" s="4"/>
      <c r="C9" s="4"/>
    </row>
    <row r="10" spans="1:3" ht="14.25">
      <c r="A10" s="197"/>
      <c r="B10" s="198" t="s">
        <v>1803</v>
      </c>
      <c r="C10" s="198"/>
    </row>
    <row r="11" spans="1:3" ht="45.75" customHeight="1">
      <c r="A11" s="23" t="s">
        <v>1442</v>
      </c>
      <c r="B11" s="199" t="s">
        <v>1734</v>
      </c>
      <c r="C11" s="23" t="s">
        <v>1824</v>
      </c>
    </row>
    <row r="12" spans="1:3" ht="34.5" customHeight="1">
      <c r="A12" s="23" t="s">
        <v>1443</v>
      </c>
      <c r="B12" s="199" t="s">
        <v>3591</v>
      </c>
      <c r="C12" s="490" t="s">
        <v>4217</v>
      </c>
    </row>
    <row r="13" spans="1:3" ht="104.25" customHeight="1">
      <c r="A13" s="23" t="s">
        <v>1404</v>
      </c>
      <c r="B13" s="199" t="s">
        <v>1736</v>
      </c>
      <c r="C13" s="23" t="s">
        <v>4218</v>
      </c>
    </row>
    <row r="14" spans="1:3" ht="64.5" customHeight="1">
      <c r="A14" s="23" t="s">
        <v>1429</v>
      </c>
      <c r="B14" s="199" t="s">
        <v>1737</v>
      </c>
      <c r="C14" s="23" t="s">
        <v>4231</v>
      </c>
    </row>
    <row r="15" spans="1:3" ht="65.25" customHeight="1">
      <c r="A15" s="23" t="s">
        <v>1444</v>
      </c>
      <c r="B15" s="199" t="s">
        <v>1738</v>
      </c>
      <c r="C15" s="23" t="s">
        <v>1804</v>
      </c>
    </row>
    <row r="16" spans="1:3" ht="78" customHeight="1">
      <c r="A16" s="23" t="s">
        <v>1405</v>
      </c>
      <c r="B16" s="200" t="s">
        <v>1825</v>
      </c>
      <c r="C16" s="24" t="s">
        <v>4420</v>
      </c>
    </row>
    <row r="17" spans="1:3" ht="27.75" customHeight="1">
      <c r="A17" s="947" t="s">
        <v>1406</v>
      </c>
      <c r="B17" s="947" t="s">
        <v>1740</v>
      </c>
      <c r="C17" s="947" t="s">
        <v>4421</v>
      </c>
    </row>
    <row r="18" spans="1:3" ht="88.5" customHeight="1">
      <c r="A18" s="950"/>
      <c r="B18" s="950"/>
      <c r="C18" s="949"/>
    </row>
    <row r="19" spans="1:3" ht="51" customHeight="1">
      <c r="A19" s="23" t="s">
        <v>1407</v>
      </c>
      <c r="B19" s="201" t="s">
        <v>1741</v>
      </c>
      <c r="C19" s="202" t="s">
        <v>4422</v>
      </c>
    </row>
    <row r="20" spans="1:3" ht="57">
      <c r="A20" s="23" t="s">
        <v>1408</v>
      </c>
      <c r="B20" s="199" t="s">
        <v>1445</v>
      </c>
      <c r="C20" s="23" t="s">
        <v>4423</v>
      </c>
    </row>
    <row r="21" spans="1:3" ht="47.25" customHeight="1">
      <c r="A21" s="23" t="s">
        <v>1446</v>
      </c>
      <c r="B21" s="199" t="s">
        <v>1742</v>
      </c>
      <c r="C21" s="23" t="s">
        <v>1826</v>
      </c>
    </row>
    <row r="22" spans="1:3" ht="79.5" customHeight="1">
      <c r="A22" s="23" t="s">
        <v>1409</v>
      </c>
      <c r="B22" s="199" t="s">
        <v>1805</v>
      </c>
      <c r="C22" s="23" t="s">
        <v>4424</v>
      </c>
    </row>
    <row r="23" spans="1:3" ht="71.25">
      <c r="A23" s="23" t="s">
        <v>1447</v>
      </c>
      <c r="B23" s="199" t="s">
        <v>1806</v>
      </c>
      <c r="C23" s="23" t="s">
        <v>4425</v>
      </c>
    </row>
    <row r="24" spans="1:3" ht="50.25" customHeight="1">
      <c r="A24" s="23" t="s">
        <v>1448</v>
      </c>
      <c r="B24" s="199" t="s">
        <v>1745</v>
      </c>
      <c r="C24" s="23" t="s">
        <v>1827</v>
      </c>
    </row>
    <row r="25" spans="1:3" ht="64.5" customHeight="1">
      <c r="A25" s="23" t="s">
        <v>1410</v>
      </c>
      <c r="B25" s="199" t="s">
        <v>1746</v>
      </c>
      <c r="C25" s="23" t="s">
        <v>1828</v>
      </c>
    </row>
    <row r="26" spans="1:3" ht="42" customHeight="1">
      <c r="A26" s="23" t="s">
        <v>1449</v>
      </c>
      <c r="B26" s="199" t="s">
        <v>4232</v>
      </c>
      <c r="C26" s="23" t="s">
        <v>1829</v>
      </c>
    </row>
    <row r="27" spans="1:3" ht="106.5" customHeight="1">
      <c r="A27" s="23" t="s">
        <v>1450</v>
      </c>
      <c r="B27" s="199" t="s">
        <v>1807</v>
      </c>
      <c r="C27" s="23" t="s">
        <v>4234</v>
      </c>
    </row>
    <row r="28" spans="1:3" ht="93.75" customHeight="1">
      <c r="A28" s="23" t="s">
        <v>1451</v>
      </c>
      <c r="B28" s="199" t="s">
        <v>1749</v>
      </c>
      <c r="C28" s="23" t="s">
        <v>4235</v>
      </c>
    </row>
    <row r="29" spans="1:3" ht="65.25" customHeight="1">
      <c r="A29" s="23" t="s">
        <v>1411</v>
      </c>
      <c r="B29" s="199" t="s">
        <v>1750</v>
      </c>
      <c r="C29" s="23" t="s">
        <v>1830</v>
      </c>
    </row>
    <row r="30" spans="1:3" ht="78" customHeight="1">
      <c r="A30" s="23" t="s">
        <v>1452</v>
      </c>
      <c r="B30" s="199" t="s">
        <v>1751</v>
      </c>
      <c r="C30" s="23" t="s">
        <v>4236</v>
      </c>
    </row>
    <row r="31" spans="1:3" ht="87" customHeight="1">
      <c r="A31" s="23" t="s">
        <v>1453</v>
      </c>
      <c r="B31" s="199" t="s">
        <v>1752</v>
      </c>
      <c r="C31" s="23" t="s">
        <v>1831</v>
      </c>
    </row>
    <row r="32" spans="1:3" ht="17.25" customHeight="1">
      <c r="A32" s="23" t="s">
        <v>1417</v>
      </c>
      <c r="B32" s="199" t="s">
        <v>1753</v>
      </c>
      <c r="C32" s="24" t="s">
        <v>4233</v>
      </c>
    </row>
    <row r="33" spans="1:3" ht="39.75" customHeight="1">
      <c r="A33" s="951" t="s">
        <v>1418</v>
      </c>
      <c r="B33" s="952" t="s">
        <v>1808</v>
      </c>
      <c r="C33" s="947" t="s">
        <v>1809</v>
      </c>
    </row>
    <row r="34" spans="1:3" ht="34.5" customHeight="1">
      <c r="A34" s="951"/>
      <c r="B34" s="952"/>
      <c r="C34" s="948"/>
    </row>
    <row r="35" spans="1:3" ht="90.75" customHeight="1">
      <c r="A35" s="23" t="s">
        <v>1433</v>
      </c>
      <c r="B35" s="199" t="s">
        <v>1832</v>
      </c>
      <c r="C35" s="202" t="s">
        <v>1834</v>
      </c>
    </row>
    <row r="36" spans="1:3" ht="38.25" customHeight="1">
      <c r="A36" s="23" t="s">
        <v>1454</v>
      </c>
      <c r="B36" s="199" t="s">
        <v>1833</v>
      </c>
      <c r="C36" s="23" t="s">
        <v>1835</v>
      </c>
    </row>
    <row r="37" spans="1:3" ht="45.75" customHeight="1">
      <c r="A37" s="23" t="s">
        <v>1455</v>
      </c>
      <c r="B37" s="199" t="s">
        <v>4237</v>
      </c>
      <c r="C37" s="23" t="s">
        <v>1836</v>
      </c>
    </row>
    <row r="38" spans="1:3" ht="37.5" customHeight="1">
      <c r="A38" s="23" t="s">
        <v>1456</v>
      </c>
      <c r="B38" s="199" t="s">
        <v>1810</v>
      </c>
      <c r="C38" s="23" t="s">
        <v>1811</v>
      </c>
    </row>
    <row r="39" spans="1:3" ht="52.5" customHeight="1">
      <c r="A39" s="23" t="s">
        <v>1421</v>
      </c>
      <c r="B39" s="199" t="s">
        <v>1756</v>
      </c>
      <c r="C39" s="23" t="s">
        <v>1837</v>
      </c>
    </row>
    <row r="40" spans="1:3" ht="42" customHeight="1">
      <c r="A40" s="23" t="s">
        <v>1457</v>
      </c>
      <c r="B40" s="199" t="s">
        <v>1838</v>
      </c>
      <c r="C40" s="23" t="s">
        <v>1882</v>
      </c>
    </row>
    <row r="41" spans="1:3" ht="50.25" customHeight="1">
      <c r="A41" s="23" t="s">
        <v>1422</v>
      </c>
      <c r="B41" s="199" t="s">
        <v>1758</v>
      </c>
      <c r="C41" s="23" t="s">
        <v>1812</v>
      </c>
    </row>
    <row r="42" spans="1:3" ht="45.75" customHeight="1">
      <c r="A42" s="23" t="s">
        <v>1423</v>
      </c>
      <c r="B42" s="199" t="s">
        <v>1813</v>
      </c>
      <c r="C42" s="23" t="s">
        <v>1839</v>
      </c>
    </row>
    <row r="43" spans="1:3" ht="52.5" customHeight="1">
      <c r="A43" s="23" t="s">
        <v>1458</v>
      </c>
      <c r="B43" s="199" t="s">
        <v>1760</v>
      </c>
      <c r="C43" s="23" t="s">
        <v>1883</v>
      </c>
    </row>
    <row r="44" spans="1:3" ht="49.5" customHeight="1">
      <c r="A44" s="23" t="s">
        <v>1459</v>
      </c>
      <c r="B44" s="199" t="s">
        <v>1761</v>
      </c>
      <c r="C44" s="23" t="s">
        <v>4238</v>
      </c>
    </row>
    <row r="45" spans="1:3" ht="72.75" customHeight="1">
      <c r="A45" s="23" t="s">
        <v>1434</v>
      </c>
      <c r="B45" s="199" t="s">
        <v>4240</v>
      </c>
      <c r="C45" s="23" t="s">
        <v>1814</v>
      </c>
    </row>
    <row r="46" spans="1:3" ht="51" customHeight="1">
      <c r="A46" s="23" t="s">
        <v>1460</v>
      </c>
      <c r="B46" s="199" t="s">
        <v>1815</v>
      </c>
      <c r="C46" s="23" t="s">
        <v>4239</v>
      </c>
    </row>
    <row r="47" spans="1:3" ht="65.25" customHeight="1">
      <c r="A47" s="23" t="s">
        <v>1419</v>
      </c>
      <c r="B47" s="199" t="s">
        <v>1764</v>
      </c>
      <c r="C47" s="23" t="s">
        <v>1840</v>
      </c>
    </row>
    <row r="48" spans="1:3" ht="102.75" customHeight="1">
      <c r="A48" s="23" t="s">
        <v>1435</v>
      </c>
      <c r="B48" s="199" t="s">
        <v>1765</v>
      </c>
      <c r="C48" s="23" t="s">
        <v>1841</v>
      </c>
    </row>
    <row r="49" spans="1:3" ht="111" customHeight="1">
      <c r="A49" s="23" t="s">
        <v>1424</v>
      </c>
      <c r="B49" s="199" t="s">
        <v>1766</v>
      </c>
      <c r="C49" s="23" t="s">
        <v>4241</v>
      </c>
    </row>
    <row r="50" spans="1:3" ht="78" customHeight="1">
      <c r="A50" s="23" t="s">
        <v>1426</v>
      </c>
      <c r="B50" s="199" t="s">
        <v>1767</v>
      </c>
      <c r="C50" s="23" t="s">
        <v>1842</v>
      </c>
    </row>
    <row r="51" spans="1:3" ht="63" customHeight="1">
      <c r="A51" s="23" t="s">
        <v>1461</v>
      </c>
      <c r="B51" s="199" t="s">
        <v>1768</v>
      </c>
      <c r="C51" s="23" t="s">
        <v>4242</v>
      </c>
    </row>
    <row r="52" spans="1:3" ht="37.5" customHeight="1">
      <c r="A52" s="23" t="s">
        <v>1462</v>
      </c>
      <c r="B52" s="199" t="s">
        <v>1769</v>
      </c>
      <c r="C52" s="23" t="s">
        <v>1769</v>
      </c>
    </row>
    <row r="53" spans="1:3" ht="112.5" customHeight="1">
      <c r="A53" s="23" t="s">
        <v>1438</v>
      </c>
      <c r="B53" s="199" t="s">
        <v>1770</v>
      </c>
      <c r="C53" s="23" t="s">
        <v>4243</v>
      </c>
    </row>
    <row r="54" spans="1:3" ht="59.25" customHeight="1">
      <c r="A54" s="23" t="s">
        <v>1439</v>
      </c>
      <c r="B54" s="199" t="s">
        <v>1771</v>
      </c>
      <c r="C54" s="23" t="s">
        <v>1843</v>
      </c>
    </row>
    <row r="55" spans="1:3" ht="51" customHeight="1">
      <c r="A55" s="951" t="s">
        <v>1431</v>
      </c>
      <c r="B55" s="953" t="s">
        <v>1772</v>
      </c>
      <c r="C55" s="947" t="s">
        <v>1844</v>
      </c>
    </row>
    <row r="56" spans="1:3" ht="37.5" customHeight="1">
      <c r="A56" s="951"/>
      <c r="B56" s="953"/>
      <c r="C56" s="948"/>
    </row>
    <row r="57" ht="14.25">
      <c r="A57" s="193"/>
    </row>
    <row r="58" spans="1:2" ht="14.25">
      <c r="A58" s="193"/>
      <c r="B58" s="193" t="s">
        <v>1845</v>
      </c>
    </row>
    <row r="59" spans="1:3" ht="17.25" customHeight="1">
      <c r="A59" s="23" t="s">
        <v>1463</v>
      </c>
      <c r="B59" s="23" t="s">
        <v>1846</v>
      </c>
      <c r="C59" s="23" t="s">
        <v>1503</v>
      </c>
    </row>
    <row r="60" spans="1:3" ht="124.5" customHeight="1">
      <c r="A60" s="23" t="s">
        <v>1464</v>
      </c>
      <c r="B60" s="23" t="s">
        <v>1775</v>
      </c>
      <c r="C60" s="23" t="s">
        <v>1847</v>
      </c>
    </row>
    <row r="61" spans="1:3" ht="48.75" customHeight="1">
      <c r="A61" s="23" t="s">
        <v>1465</v>
      </c>
      <c r="B61" s="23" t="s">
        <v>1848</v>
      </c>
      <c r="C61" s="23" t="s">
        <v>4426</v>
      </c>
    </row>
    <row r="62" spans="1:3" ht="66.75" customHeight="1">
      <c r="A62" s="23" t="s">
        <v>1466</v>
      </c>
      <c r="B62" s="23" t="s">
        <v>1849</v>
      </c>
      <c r="C62" s="23" t="s">
        <v>4427</v>
      </c>
    </row>
    <row r="63" spans="1:3" ht="49.5" customHeight="1">
      <c r="A63" s="23" t="s">
        <v>1467</v>
      </c>
      <c r="B63" s="23" t="s">
        <v>1850</v>
      </c>
      <c r="C63" s="23" t="s">
        <v>4428</v>
      </c>
    </row>
    <row r="64" spans="1:3" ht="107.25" customHeight="1">
      <c r="A64" s="23" t="s">
        <v>1468</v>
      </c>
      <c r="B64" s="23" t="s">
        <v>1779</v>
      </c>
      <c r="C64" s="23" t="s">
        <v>1851</v>
      </c>
    </row>
    <row r="65" spans="1:3" ht="49.5" customHeight="1">
      <c r="A65" s="23" t="s">
        <v>1469</v>
      </c>
      <c r="B65" s="23" t="s">
        <v>1853</v>
      </c>
      <c r="C65" s="23" t="s">
        <v>4426</v>
      </c>
    </row>
    <row r="66" spans="1:3" ht="66" customHeight="1">
      <c r="A66" s="23" t="s">
        <v>1470</v>
      </c>
      <c r="B66" s="23" t="s">
        <v>1852</v>
      </c>
      <c r="C66" s="23" t="s">
        <v>4427</v>
      </c>
    </row>
    <row r="67" spans="1:3" ht="48" customHeight="1">
      <c r="A67" s="23" t="s">
        <v>1471</v>
      </c>
      <c r="B67" s="23" t="s">
        <v>4244</v>
      </c>
      <c r="C67" s="23" t="s">
        <v>4429</v>
      </c>
    </row>
    <row r="68" spans="1:3" ht="33.75" customHeight="1">
      <c r="A68" s="23" t="s">
        <v>1472</v>
      </c>
      <c r="B68" s="23" t="s">
        <v>1854</v>
      </c>
      <c r="C68" s="23" t="s">
        <v>1504</v>
      </c>
    </row>
    <row r="69" spans="1:3" ht="40.5" customHeight="1">
      <c r="A69" s="23" t="s">
        <v>1473</v>
      </c>
      <c r="B69" s="23" t="s">
        <v>1781</v>
      </c>
      <c r="C69" s="23" t="s">
        <v>1858</v>
      </c>
    </row>
    <row r="70" spans="1:3" ht="39" customHeight="1">
      <c r="A70" s="23" t="s">
        <v>1474</v>
      </c>
      <c r="B70" s="23" t="s">
        <v>1855</v>
      </c>
      <c r="C70" s="23" t="s">
        <v>4426</v>
      </c>
    </row>
    <row r="71" spans="1:3" ht="60.75" customHeight="1">
      <c r="A71" s="23" t="s">
        <v>1475</v>
      </c>
      <c r="B71" s="23" t="s">
        <v>1856</v>
      </c>
      <c r="C71" s="23" t="s">
        <v>4427</v>
      </c>
    </row>
    <row r="72" spans="1:3" ht="48.75" customHeight="1">
      <c r="A72" s="23" t="s">
        <v>1476</v>
      </c>
      <c r="B72" s="23" t="s">
        <v>1857</v>
      </c>
      <c r="C72" s="23" t="s">
        <v>4428</v>
      </c>
    </row>
    <row r="73" spans="1:3" ht="62.25" customHeight="1">
      <c r="A73" s="23" t="s">
        <v>1477</v>
      </c>
      <c r="B73" s="23" t="s">
        <v>1782</v>
      </c>
      <c r="C73" s="23" t="s">
        <v>1859</v>
      </c>
    </row>
    <row r="74" spans="1:3" ht="50.25" customHeight="1">
      <c r="A74" s="23" t="s">
        <v>1478</v>
      </c>
      <c r="B74" s="23" t="s">
        <v>1860</v>
      </c>
      <c r="C74" s="23" t="s">
        <v>4426</v>
      </c>
    </row>
    <row r="75" spans="1:3" ht="60.75" customHeight="1">
      <c r="A75" s="23" t="s">
        <v>1479</v>
      </c>
      <c r="B75" s="23" t="s">
        <v>1861</v>
      </c>
      <c r="C75" s="23" t="s">
        <v>4427</v>
      </c>
    </row>
    <row r="76" spans="1:3" ht="55.5" customHeight="1">
      <c r="A76" s="23" t="s">
        <v>1480</v>
      </c>
      <c r="B76" s="23" t="s">
        <v>1862</v>
      </c>
      <c r="C76" s="23" t="s">
        <v>4429</v>
      </c>
    </row>
    <row r="77" spans="1:3" ht="45.75" customHeight="1">
      <c r="A77" s="947" t="s">
        <v>1481</v>
      </c>
      <c r="B77" s="947" t="s">
        <v>1864</v>
      </c>
      <c r="C77" s="947" t="s">
        <v>1863</v>
      </c>
    </row>
    <row r="78" spans="1:3" ht="22.5" customHeight="1">
      <c r="A78" s="954"/>
      <c r="B78" s="954"/>
      <c r="C78" s="948"/>
    </row>
    <row r="79" spans="1:3" ht="51" customHeight="1">
      <c r="A79" s="23" t="s">
        <v>1482</v>
      </c>
      <c r="B79" s="23" t="s">
        <v>1865</v>
      </c>
      <c r="C79" s="23" t="s">
        <v>4426</v>
      </c>
    </row>
    <row r="80" spans="1:3" ht="55.5" customHeight="1">
      <c r="A80" s="203" t="s">
        <v>1483</v>
      </c>
      <c r="B80" s="23" t="s">
        <v>1866</v>
      </c>
      <c r="C80" s="23" t="s">
        <v>4427</v>
      </c>
    </row>
    <row r="81" spans="1:3" ht="49.5" customHeight="1">
      <c r="A81" s="23" t="s">
        <v>1484</v>
      </c>
      <c r="B81" s="23" t="s">
        <v>1867</v>
      </c>
      <c r="C81" s="23" t="s">
        <v>4429</v>
      </c>
    </row>
    <row r="82" spans="1:3" ht="17.25" customHeight="1">
      <c r="A82" s="23" t="s">
        <v>1485</v>
      </c>
      <c r="B82" s="23" t="s">
        <v>1784</v>
      </c>
      <c r="C82" s="23" t="s">
        <v>1816</v>
      </c>
    </row>
    <row r="83" spans="1:3" ht="14.25">
      <c r="A83" s="947" t="s">
        <v>1486</v>
      </c>
      <c r="B83" s="947" t="s">
        <v>1785</v>
      </c>
      <c r="C83" s="947" t="s">
        <v>4430</v>
      </c>
    </row>
    <row r="84" spans="1:3" ht="112.5" customHeight="1">
      <c r="A84" s="954"/>
      <c r="B84" s="954"/>
      <c r="C84" s="948"/>
    </row>
    <row r="85" spans="1:3" ht="61.5" customHeight="1">
      <c r="A85" s="202" t="s">
        <v>1487</v>
      </c>
      <c r="B85" s="202" t="s">
        <v>1868</v>
      </c>
      <c r="C85" s="202" t="s">
        <v>1817</v>
      </c>
    </row>
    <row r="86" spans="1:3" ht="63" customHeight="1">
      <c r="A86" s="23" t="s">
        <v>1488</v>
      </c>
      <c r="B86" s="23" t="s">
        <v>1869</v>
      </c>
      <c r="C86" s="23" t="s">
        <v>4245</v>
      </c>
    </row>
    <row r="87" spans="1:3" ht="66" customHeight="1">
      <c r="A87" s="23" t="s">
        <v>1489</v>
      </c>
      <c r="B87" s="23" t="s">
        <v>1788</v>
      </c>
      <c r="C87" s="23" t="s">
        <v>4246</v>
      </c>
    </row>
    <row r="88" spans="1:3" ht="104.25" customHeight="1">
      <c r="A88" s="23" t="s">
        <v>1490</v>
      </c>
      <c r="B88" s="23" t="s">
        <v>1789</v>
      </c>
      <c r="C88" s="24" t="s">
        <v>4431</v>
      </c>
    </row>
    <row r="89" spans="1:3" ht="15" thickBot="1">
      <c r="A89" s="955" t="s">
        <v>1491</v>
      </c>
      <c r="B89" s="947" t="s">
        <v>1751</v>
      </c>
      <c r="C89" s="947" t="s">
        <v>4247</v>
      </c>
    </row>
    <row r="90" spans="1:3" ht="59.25" customHeight="1">
      <c r="A90" s="956"/>
      <c r="B90" s="954"/>
      <c r="C90" s="948"/>
    </row>
    <row r="91" spans="1:3" ht="90" customHeight="1">
      <c r="A91" s="23" t="s">
        <v>1492</v>
      </c>
      <c r="B91" s="23" t="s">
        <v>1870</v>
      </c>
      <c r="C91" s="23" t="s">
        <v>1872</v>
      </c>
    </row>
    <row r="92" spans="1:3" ht="108.75" customHeight="1">
      <c r="A92" s="23" t="s">
        <v>1493</v>
      </c>
      <c r="B92" s="23" t="s">
        <v>1818</v>
      </c>
      <c r="C92" s="23" t="s">
        <v>1873</v>
      </c>
    </row>
    <row r="93" spans="1:3" ht="135.75" customHeight="1">
      <c r="A93" s="23" t="s">
        <v>1494</v>
      </c>
      <c r="B93" s="23" t="s">
        <v>1791</v>
      </c>
      <c r="C93" s="23" t="s">
        <v>1874</v>
      </c>
    </row>
    <row r="94" spans="1:3" ht="42.75">
      <c r="A94" s="23" t="s">
        <v>1495</v>
      </c>
      <c r="B94" s="23" t="s">
        <v>1792</v>
      </c>
      <c r="C94" s="23" t="s">
        <v>1819</v>
      </c>
    </row>
    <row r="95" spans="1:3" ht="61.5" customHeight="1">
      <c r="A95" s="23" t="s">
        <v>1496</v>
      </c>
      <c r="B95" s="23" t="s">
        <v>1793</v>
      </c>
      <c r="C95" s="23" t="s">
        <v>1875</v>
      </c>
    </row>
    <row r="96" spans="1:3" ht="17.25" customHeight="1">
      <c r="A96" s="23" t="s">
        <v>1497</v>
      </c>
      <c r="B96" s="23" t="s">
        <v>1666</v>
      </c>
      <c r="C96" s="23" t="s">
        <v>1505</v>
      </c>
    </row>
    <row r="97" spans="1:3" ht="79.5" customHeight="1">
      <c r="A97" s="23" t="s">
        <v>1498</v>
      </c>
      <c r="B97" s="23" t="s">
        <v>1794</v>
      </c>
      <c r="C97" s="23" t="s">
        <v>1876</v>
      </c>
    </row>
    <row r="98" spans="1:3" ht="84" customHeight="1">
      <c r="A98" s="23" t="s">
        <v>1499</v>
      </c>
      <c r="B98" s="23" t="s">
        <v>1795</v>
      </c>
      <c r="C98" s="23" t="s">
        <v>1877</v>
      </c>
    </row>
    <row r="99" spans="1:3" ht="48.75" customHeight="1">
      <c r="A99" s="24" t="s">
        <v>1500</v>
      </c>
      <c r="B99" s="24" t="s">
        <v>1871</v>
      </c>
      <c r="C99" s="24" t="s">
        <v>1820</v>
      </c>
    </row>
    <row r="100" spans="1:3" ht="45.75" customHeight="1">
      <c r="A100" s="947" t="s">
        <v>1501</v>
      </c>
      <c r="B100" s="947" t="s">
        <v>1821</v>
      </c>
      <c r="C100" s="947" t="s">
        <v>4432</v>
      </c>
    </row>
    <row r="101" spans="1:3" ht="53.25" customHeight="1">
      <c r="A101" s="954"/>
      <c r="B101" s="954"/>
      <c r="C101" s="948"/>
    </row>
    <row r="102" spans="1:3" ht="126.75" customHeight="1">
      <c r="A102" s="202" t="s">
        <v>1502</v>
      </c>
      <c r="B102" s="202" t="s">
        <v>1798</v>
      </c>
      <c r="C102" s="202" t="s">
        <v>1879</v>
      </c>
    </row>
    <row r="103" ht="14.25">
      <c r="A103" s="193"/>
    </row>
    <row r="104" ht="14.25">
      <c r="A104" s="193"/>
    </row>
    <row r="105" spans="1:3" ht="14.25">
      <c r="A105" s="193"/>
      <c r="C105" s="4"/>
    </row>
    <row r="106" ht="14.25">
      <c r="A106" s="193"/>
    </row>
  </sheetData>
  <sheetProtection/>
  <mergeCells count="21">
    <mergeCell ref="A100:A101"/>
    <mergeCell ref="B100:B101"/>
    <mergeCell ref="A77:A78"/>
    <mergeCell ref="B77:B78"/>
    <mergeCell ref="A83:A84"/>
    <mergeCell ref="B83:B84"/>
    <mergeCell ref="A89:A90"/>
    <mergeCell ref="B89:B90"/>
    <mergeCell ref="A17:A18"/>
    <mergeCell ref="B17:B18"/>
    <mergeCell ref="A33:A34"/>
    <mergeCell ref="B33:B34"/>
    <mergeCell ref="A55:A56"/>
    <mergeCell ref="B55:B56"/>
    <mergeCell ref="C83:C84"/>
    <mergeCell ref="C89:C90"/>
    <mergeCell ref="C100:C101"/>
    <mergeCell ref="C17:C18"/>
    <mergeCell ref="C33:C34"/>
    <mergeCell ref="C55:C56"/>
    <mergeCell ref="C77:C78"/>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58" r:id="rId3"/>
  <headerFooter differentFirst="1">
    <firstFooter>&amp;C&amp;[39/&amp;[268</firstFooter>
  </headerFooter>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Z21"/>
  <sheetViews>
    <sheetView showGridLines="0" zoomScale="60" zoomScaleNormal="60" zoomScaleSheetLayoutView="100" zoomScalePageLayoutView="0" workbookViewId="0" topLeftCell="A1">
      <selection activeCell="I6" sqref="I6"/>
    </sheetView>
  </sheetViews>
  <sheetFormatPr defaultColWidth="9.140625" defaultRowHeight="15"/>
  <cols>
    <col min="1" max="1" width="82.8515625" style="29" customWidth="1"/>
    <col min="2" max="2" width="9.421875" style="29" customWidth="1"/>
    <col min="3" max="3" width="11.57421875" style="29" customWidth="1"/>
    <col min="4" max="5" width="19.57421875" style="29" customWidth="1"/>
    <col min="6" max="6" width="20.8515625" style="29" customWidth="1"/>
    <col min="7" max="7" width="18.8515625" style="29" customWidth="1"/>
    <col min="8" max="8" width="18.7109375" style="29" customWidth="1"/>
    <col min="9" max="9" width="25.7109375" style="29" customWidth="1"/>
    <col min="10" max="10" width="20.57421875" style="29" customWidth="1"/>
    <col min="11" max="11" width="21.28125" style="28" customWidth="1"/>
    <col min="12" max="12" width="22.7109375" style="28" customWidth="1"/>
    <col min="13" max="13" width="33.00390625" style="28" customWidth="1"/>
    <col min="14" max="14" width="29.8515625" style="29" customWidth="1"/>
    <col min="15" max="15" width="4.140625" style="28" customWidth="1"/>
    <col min="16" max="16" width="28.28125" style="28" customWidth="1"/>
    <col min="17" max="17" width="17.00390625" style="28" bestFit="1" customWidth="1"/>
    <col min="18" max="18" width="27.7109375" style="28" customWidth="1"/>
    <col min="19" max="19" width="23.140625" style="28" customWidth="1"/>
    <col min="20" max="20" width="33.00390625" style="28" customWidth="1"/>
    <col min="21" max="21" width="11.00390625" style="28" customWidth="1"/>
    <col min="22" max="22" width="15.7109375" style="28" customWidth="1"/>
    <col min="23" max="23" width="17.00390625" style="28" customWidth="1"/>
    <col min="24" max="24" width="21.7109375" style="28" customWidth="1"/>
    <col min="25" max="25" width="14.7109375" style="28" customWidth="1"/>
    <col min="26" max="26" width="24.8515625" style="28" customWidth="1"/>
    <col min="27" max="27" width="15.140625" style="28" customWidth="1"/>
    <col min="28" max="16384" width="9.140625" style="28" customWidth="1"/>
  </cols>
  <sheetData>
    <row r="1" spans="9:11" ht="15">
      <c r="I1" s="228"/>
      <c r="J1" s="406" t="s">
        <v>1649</v>
      </c>
      <c r="K1" s="294"/>
    </row>
    <row r="2" spans="9:11" ht="14.25">
      <c r="I2" s="230"/>
      <c r="J2" s="407" t="s">
        <v>1650</v>
      </c>
      <c r="K2" s="294"/>
    </row>
    <row r="3" spans="1:14" ht="15.75">
      <c r="A3" s="224"/>
      <c r="B3" s="28"/>
      <c r="C3" s="28"/>
      <c r="D3" s="28"/>
      <c r="E3" s="28"/>
      <c r="F3" s="28"/>
      <c r="G3" s="28"/>
      <c r="H3" s="28"/>
      <c r="I3" s="543"/>
      <c r="J3" s="227" t="s">
        <v>4416</v>
      </c>
      <c r="N3" s="28"/>
    </row>
    <row r="4" spans="1:26" ht="18" customHeight="1">
      <c r="A4" s="8" t="s">
        <v>30</v>
      </c>
      <c r="Z4" s="58"/>
    </row>
    <row r="5" spans="1:24" ht="15.75">
      <c r="A5" s="404" t="s">
        <v>3269</v>
      </c>
      <c r="B5" s="8"/>
      <c r="C5" s="8"/>
      <c r="X5" s="58"/>
    </row>
    <row r="6" spans="24:26" ht="21.75" customHeight="1">
      <c r="X6" s="4"/>
      <c r="Y6" s="4"/>
      <c r="Z6" s="58"/>
    </row>
    <row r="7" spans="1:26" ht="25.5" customHeight="1">
      <c r="A7" s="61"/>
      <c r="B7" s="371" t="s">
        <v>1432</v>
      </c>
      <c r="C7" s="59"/>
      <c r="D7" s="977" t="s">
        <v>3275</v>
      </c>
      <c r="E7" s="975" t="s">
        <v>3273</v>
      </c>
      <c r="F7" s="976"/>
      <c r="G7" s="975" t="s">
        <v>3274</v>
      </c>
      <c r="H7" s="976"/>
      <c r="I7" s="977" t="s">
        <v>3278</v>
      </c>
      <c r="J7" s="967" t="s">
        <v>3280</v>
      </c>
      <c r="K7" s="968"/>
      <c r="L7" s="968"/>
      <c r="M7" s="969"/>
      <c r="N7" s="961" t="s">
        <v>3279</v>
      </c>
      <c r="O7" s="62"/>
      <c r="P7" s="981" t="s">
        <v>3283</v>
      </c>
      <c r="Q7" s="981"/>
      <c r="R7" s="963" t="s">
        <v>3282</v>
      </c>
      <c r="S7" s="965" t="s">
        <v>3281</v>
      </c>
      <c r="T7" s="957" t="s">
        <v>4305</v>
      </c>
      <c r="U7" s="60"/>
      <c r="X7" s="4"/>
      <c r="Y7" s="4"/>
      <c r="Z7" s="58"/>
    </row>
    <row r="8" spans="1:23" ht="99" customHeight="1">
      <c r="A8" s="13" t="s">
        <v>1432</v>
      </c>
      <c r="B8" s="13" t="s">
        <v>1432</v>
      </c>
      <c r="C8" s="50"/>
      <c r="D8" s="978"/>
      <c r="E8" s="389" t="s">
        <v>3276</v>
      </c>
      <c r="F8" s="389" t="s">
        <v>3277</v>
      </c>
      <c r="G8" s="389" t="s">
        <v>3276</v>
      </c>
      <c r="H8" s="389" t="s">
        <v>3277</v>
      </c>
      <c r="I8" s="978"/>
      <c r="J8" s="970"/>
      <c r="K8" s="971"/>
      <c r="L8" s="971"/>
      <c r="M8" s="972"/>
      <c r="N8" s="962"/>
      <c r="O8" s="405"/>
      <c r="P8" s="389" t="s">
        <v>3276</v>
      </c>
      <c r="Q8" s="389" t="s">
        <v>3277</v>
      </c>
      <c r="R8" s="964"/>
      <c r="S8" s="966"/>
      <c r="T8" s="958"/>
      <c r="U8" s="4"/>
      <c r="V8" s="4"/>
      <c r="W8" s="58"/>
    </row>
    <row r="9" spans="1:26" ht="14.25">
      <c r="A9" s="8" t="s">
        <v>1432</v>
      </c>
      <c r="B9" s="8"/>
      <c r="C9" s="18"/>
      <c r="D9" s="13"/>
      <c r="E9" s="13"/>
      <c r="F9" s="13"/>
      <c r="G9" s="13" t="s">
        <v>1432</v>
      </c>
      <c r="H9" s="13"/>
      <c r="I9" s="13"/>
      <c r="J9" s="13"/>
      <c r="K9" s="13"/>
      <c r="L9" s="13"/>
      <c r="M9" s="13"/>
      <c r="N9" s="13"/>
      <c r="O9" s="13"/>
      <c r="P9" s="13"/>
      <c r="Q9" s="13"/>
      <c r="R9" s="13"/>
      <c r="S9" s="13"/>
      <c r="T9" s="4"/>
      <c r="U9" s="58"/>
      <c r="X9" s="4"/>
      <c r="Y9" s="4"/>
      <c r="Z9" s="58"/>
    </row>
    <row r="10" spans="1:26" ht="28.5">
      <c r="A10" s="560" t="s">
        <v>3270</v>
      </c>
      <c r="B10" s="560"/>
      <c r="C10" s="144">
        <v>1</v>
      </c>
      <c r="D10" s="632" t="s">
        <v>1403</v>
      </c>
      <c r="E10" s="959" t="s">
        <v>1405</v>
      </c>
      <c r="F10" s="960"/>
      <c r="G10" s="959" t="s">
        <v>1407</v>
      </c>
      <c r="H10" s="960"/>
      <c r="I10" s="633" t="s">
        <v>1408</v>
      </c>
      <c r="J10" s="634" t="s">
        <v>2075</v>
      </c>
      <c r="K10" s="635" t="s">
        <v>1447</v>
      </c>
      <c r="L10" s="635" t="s">
        <v>1446</v>
      </c>
      <c r="M10" s="635" t="s">
        <v>1510</v>
      </c>
      <c r="N10" s="636" t="s">
        <v>2076</v>
      </c>
      <c r="O10" s="637"/>
      <c r="P10" s="959" t="s">
        <v>1412</v>
      </c>
      <c r="Q10" s="960"/>
      <c r="R10" s="635" t="s">
        <v>1418</v>
      </c>
      <c r="S10" s="635" t="s">
        <v>1419</v>
      </c>
      <c r="T10" s="636" t="s">
        <v>2077</v>
      </c>
      <c r="U10" s="63"/>
      <c r="X10" s="4"/>
      <c r="Y10" s="4"/>
      <c r="Z10" s="58"/>
    </row>
    <row r="11" spans="1:26" ht="14.25">
      <c r="A11" s="560"/>
      <c r="B11" s="560"/>
      <c r="C11" s="144"/>
      <c r="D11" s="638"/>
      <c r="E11" s="638"/>
      <c r="F11" s="638"/>
      <c r="G11" s="638"/>
      <c r="H11" s="638"/>
      <c r="I11" s="639"/>
      <c r="J11" s="639"/>
      <c r="K11" s="639"/>
      <c r="L11" s="639"/>
      <c r="M11" s="639"/>
      <c r="N11" s="638"/>
      <c r="O11" s="640" t="s">
        <v>1432</v>
      </c>
      <c r="P11" s="638"/>
      <c r="Q11" s="638"/>
      <c r="R11" s="641"/>
      <c r="S11" s="638"/>
      <c r="T11" s="638"/>
      <c r="U11" s="58"/>
      <c r="X11" s="4"/>
      <c r="Y11" s="4"/>
      <c r="Z11" s="58"/>
    </row>
    <row r="12" spans="1:26" ht="28.5">
      <c r="A12" s="560" t="s">
        <v>3267</v>
      </c>
      <c r="B12" s="560"/>
      <c r="C12" s="144"/>
      <c r="D12" s="638"/>
      <c r="E12" s="638"/>
      <c r="F12" s="638"/>
      <c r="G12" s="638"/>
      <c r="H12" s="638"/>
      <c r="I12" s="641"/>
      <c r="J12" s="641"/>
      <c r="K12" s="642"/>
      <c r="L12" s="642"/>
      <c r="M12" s="642"/>
      <c r="N12" s="638"/>
      <c r="O12" s="640"/>
      <c r="P12" s="638"/>
      <c r="Q12" s="638"/>
      <c r="R12" s="641"/>
      <c r="S12" s="638"/>
      <c r="T12" s="638"/>
      <c r="U12" s="58"/>
      <c r="X12" s="4"/>
      <c r="Y12" s="4"/>
      <c r="Z12" s="58"/>
    </row>
    <row r="13" spans="1:26" ht="14.25">
      <c r="A13" s="112" t="s">
        <v>1777</v>
      </c>
      <c r="B13" s="112"/>
      <c r="C13" s="144"/>
      <c r="D13" s="638" t="s">
        <v>1432</v>
      </c>
      <c r="E13" s="638"/>
      <c r="F13" s="638" t="s">
        <v>1432</v>
      </c>
      <c r="G13" s="638"/>
      <c r="H13" s="638" t="s">
        <v>1432</v>
      </c>
      <c r="I13" s="638"/>
      <c r="J13" s="638"/>
      <c r="K13" s="638"/>
      <c r="L13" s="638"/>
      <c r="M13" s="638"/>
      <c r="N13" s="638" t="s">
        <v>1432</v>
      </c>
      <c r="O13" s="643"/>
      <c r="P13" s="638"/>
      <c r="Q13" s="638" t="s">
        <v>1432</v>
      </c>
      <c r="R13" s="638"/>
      <c r="S13" s="638"/>
      <c r="T13" s="638" t="s">
        <v>1432</v>
      </c>
      <c r="U13" s="58"/>
      <c r="X13" s="4"/>
      <c r="Y13" s="4"/>
      <c r="Z13" s="58"/>
    </row>
    <row r="14" spans="1:26" ht="14.25">
      <c r="A14" s="979" t="s">
        <v>3271</v>
      </c>
      <c r="B14" s="980"/>
      <c r="C14" s="368">
        <v>2</v>
      </c>
      <c r="D14" s="632" t="s">
        <v>1507</v>
      </c>
      <c r="E14" s="644" t="s">
        <v>1511</v>
      </c>
      <c r="F14" s="644" t="s">
        <v>1512</v>
      </c>
      <c r="G14" s="644" t="s">
        <v>1513</v>
      </c>
      <c r="H14" s="644" t="s">
        <v>1514</v>
      </c>
      <c r="I14" s="644" t="s">
        <v>1515</v>
      </c>
      <c r="J14" s="645" t="s">
        <v>1516</v>
      </c>
      <c r="K14" s="649"/>
      <c r="L14" s="649"/>
      <c r="M14" s="649"/>
      <c r="N14" s="646" t="s">
        <v>2078</v>
      </c>
      <c r="O14" s="647"/>
      <c r="P14" s="644" t="s">
        <v>1518</v>
      </c>
      <c r="Q14" s="644" t="s">
        <v>1519</v>
      </c>
      <c r="R14" s="645" t="s">
        <v>1520</v>
      </c>
      <c r="S14" s="644" t="s">
        <v>1521</v>
      </c>
      <c r="T14" s="646" t="s">
        <v>2079</v>
      </c>
      <c r="U14" s="57"/>
      <c r="X14" s="4"/>
      <c r="Y14" s="4"/>
      <c r="Z14" s="58"/>
    </row>
    <row r="15" spans="1:26" ht="14.25">
      <c r="A15" s="30"/>
      <c r="B15" s="30"/>
      <c r="C15" s="372"/>
      <c r="D15" s="641"/>
      <c r="E15" s="641"/>
      <c r="F15" s="641"/>
      <c r="G15" s="641"/>
      <c r="H15" s="641"/>
      <c r="I15" s="641"/>
      <c r="J15" s="641"/>
      <c r="K15" s="650"/>
      <c r="L15" s="650"/>
      <c r="M15" s="650"/>
      <c r="N15" s="641"/>
      <c r="O15" s="642"/>
      <c r="P15" s="641"/>
      <c r="Q15" s="641"/>
      <c r="R15" s="641"/>
      <c r="S15" s="641"/>
      <c r="T15" s="641"/>
      <c r="U15" s="58"/>
      <c r="X15" s="4"/>
      <c r="Y15" s="4"/>
      <c r="Z15" s="58"/>
    </row>
    <row r="16" spans="1:26" ht="28.5" customHeight="1">
      <c r="A16" s="62" t="s">
        <v>3272</v>
      </c>
      <c r="B16" s="67"/>
      <c r="C16" s="369">
        <v>3</v>
      </c>
      <c r="D16" s="635" t="s">
        <v>1440</v>
      </c>
      <c r="E16" s="635" t="s">
        <v>1562</v>
      </c>
      <c r="F16" s="635" t="s">
        <v>1563</v>
      </c>
      <c r="G16" s="635" t="s">
        <v>1564</v>
      </c>
      <c r="H16" s="635" t="s">
        <v>1565</v>
      </c>
      <c r="I16" s="635" t="s">
        <v>1566</v>
      </c>
      <c r="J16" s="635" t="s">
        <v>1567</v>
      </c>
      <c r="K16" s="649"/>
      <c r="L16" s="649"/>
      <c r="M16" s="649"/>
      <c r="N16" s="636" t="s">
        <v>2080</v>
      </c>
      <c r="O16" s="637"/>
      <c r="P16" s="635" t="s">
        <v>1569</v>
      </c>
      <c r="Q16" s="635" t="s">
        <v>1570</v>
      </c>
      <c r="R16" s="635" t="s">
        <v>1571</v>
      </c>
      <c r="S16" s="635" t="s">
        <v>1572</v>
      </c>
      <c r="T16" s="636" t="s">
        <v>2081</v>
      </c>
      <c r="U16" s="58"/>
      <c r="X16" s="4"/>
      <c r="Y16" s="4"/>
      <c r="Z16" s="58"/>
    </row>
    <row r="17" spans="1:26" ht="14.25">
      <c r="A17" s="45"/>
      <c r="B17" s="45"/>
      <c r="C17" s="144"/>
      <c r="D17" s="638" t="s">
        <v>1432</v>
      </c>
      <c r="E17" s="638"/>
      <c r="F17" s="638"/>
      <c r="G17" s="638"/>
      <c r="H17" s="638" t="s">
        <v>1432</v>
      </c>
      <c r="I17" s="638"/>
      <c r="J17" s="638" t="s">
        <v>1432</v>
      </c>
      <c r="K17" s="651"/>
      <c r="L17" s="651"/>
      <c r="M17" s="651"/>
      <c r="N17" s="638"/>
      <c r="O17" s="637"/>
      <c r="P17" s="638"/>
      <c r="Q17" s="638" t="s">
        <v>1432</v>
      </c>
      <c r="R17" s="638"/>
      <c r="S17" s="638"/>
      <c r="T17" s="638"/>
      <c r="U17" s="58"/>
      <c r="X17" s="4"/>
      <c r="Y17" s="4"/>
      <c r="Z17" s="58"/>
    </row>
    <row r="18" spans="1:26" ht="14.25">
      <c r="A18" s="112" t="s">
        <v>1778</v>
      </c>
      <c r="B18" s="112"/>
      <c r="C18" s="144">
        <v>4</v>
      </c>
      <c r="D18" s="632" t="s">
        <v>1586</v>
      </c>
      <c r="E18" s="959" t="s">
        <v>1587</v>
      </c>
      <c r="F18" s="960"/>
      <c r="G18" s="959" t="s">
        <v>1588</v>
      </c>
      <c r="H18" s="960"/>
      <c r="I18" s="633" t="s">
        <v>1589</v>
      </c>
      <c r="J18" s="632" t="s">
        <v>1590</v>
      </c>
      <c r="K18" s="649"/>
      <c r="L18" s="649"/>
      <c r="M18" s="649"/>
      <c r="N18" s="636" t="s">
        <v>2082</v>
      </c>
      <c r="O18" s="637"/>
      <c r="P18" s="959" t="s">
        <v>1592</v>
      </c>
      <c r="Q18" s="960"/>
      <c r="R18" s="635" t="s">
        <v>1593</v>
      </c>
      <c r="S18" s="635" t="s">
        <v>1594</v>
      </c>
      <c r="T18" s="636" t="s">
        <v>2083</v>
      </c>
      <c r="U18" s="58"/>
      <c r="X18" s="4"/>
      <c r="Y18" s="4"/>
      <c r="Z18" s="58"/>
    </row>
    <row r="19" spans="1:26" ht="14.25">
      <c r="A19" s="112"/>
      <c r="B19" s="112"/>
      <c r="C19" s="144"/>
      <c r="D19" s="639"/>
      <c r="E19" s="639"/>
      <c r="F19" s="639"/>
      <c r="G19" s="639"/>
      <c r="H19" s="639"/>
      <c r="I19" s="639"/>
      <c r="J19" s="639"/>
      <c r="K19" s="652"/>
      <c r="L19" s="652"/>
      <c r="M19" s="652"/>
      <c r="N19" s="648"/>
      <c r="O19" s="637"/>
      <c r="P19" s="639"/>
      <c r="Q19" s="639"/>
      <c r="R19" s="639"/>
      <c r="S19" s="639"/>
      <c r="T19" s="648"/>
      <c r="U19" s="58"/>
      <c r="X19" s="4"/>
      <c r="Y19" s="4"/>
      <c r="Z19" s="58"/>
    </row>
    <row r="20" spans="1:26" ht="14.25">
      <c r="A20" s="112" t="s">
        <v>3263</v>
      </c>
      <c r="B20" s="112"/>
      <c r="C20" s="144">
        <v>5</v>
      </c>
      <c r="D20" s="636" t="s">
        <v>1252</v>
      </c>
      <c r="E20" s="973" t="s">
        <v>2084</v>
      </c>
      <c r="F20" s="974"/>
      <c r="G20" s="973" t="s">
        <v>1254</v>
      </c>
      <c r="H20" s="974"/>
      <c r="I20" s="636" t="s">
        <v>1255</v>
      </c>
      <c r="J20" s="636" t="s">
        <v>1256</v>
      </c>
      <c r="K20" s="649"/>
      <c r="L20" s="649"/>
      <c r="M20" s="649"/>
      <c r="N20" s="636" t="s">
        <v>1257</v>
      </c>
      <c r="O20" s="637"/>
      <c r="P20" s="973" t="s">
        <v>1258</v>
      </c>
      <c r="Q20" s="974"/>
      <c r="R20" s="636" t="s">
        <v>1259</v>
      </c>
      <c r="S20" s="636" t="s">
        <v>1260</v>
      </c>
      <c r="T20" s="636" t="s">
        <v>2085</v>
      </c>
      <c r="U20" s="58"/>
      <c r="X20" s="4"/>
      <c r="Y20" s="4"/>
      <c r="Z20" s="58"/>
    </row>
    <row r="21" ht="14.25">
      <c r="C21" s="370"/>
    </row>
  </sheetData>
  <sheetProtection password="DAB2" sheet="1" objects="1" scenarios="1"/>
  <mergeCells count="20">
    <mergeCell ref="A14:B14"/>
    <mergeCell ref="E18:F18"/>
    <mergeCell ref="G18:H18"/>
    <mergeCell ref="P7:Q7"/>
    <mergeCell ref="D7:D8"/>
    <mergeCell ref="P18:Q18"/>
    <mergeCell ref="E20:F20"/>
    <mergeCell ref="G20:H20"/>
    <mergeCell ref="P20:Q20"/>
    <mergeCell ref="E7:F7"/>
    <mergeCell ref="G7:H7"/>
    <mergeCell ref="I7:I8"/>
    <mergeCell ref="T7:T8"/>
    <mergeCell ref="E10:F10"/>
    <mergeCell ref="G10:H10"/>
    <mergeCell ref="P10:Q10"/>
    <mergeCell ref="N7:N8"/>
    <mergeCell ref="R7:R8"/>
    <mergeCell ref="S7:S8"/>
    <mergeCell ref="J7:M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25" r:id="rId1"/>
  <headerFooter differentFirst="1">
    <firstFooter>&amp;C&amp;[201/&amp;[268</firstFooter>
  </headerFooter>
  <colBreaks count="1" manualBreakCount="1">
    <brk id="15" max="19" man="1"/>
  </col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F31"/>
  <sheetViews>
    <sheetView zoomScale="70" zoomScaleNormal="70" zoomScalePageLayoutView="0" workbookViewId="0" topLeftCell="A7">
      <selection activeCell="C14" sqref="C14"/>
    </sheetView>
  </sheetViews>
  <sheetFormatPr defaultColWidth="9.140625" defaultRowHeight="15"/>
  <cols>
    <col min="1" max="1" width="10.57421875" style="4" customWidth="1"/>
    <col min="2" max="2" width="27.57421875" style="4" customWidth="1"/>
    <col min="3" max="3" width="81.7109375" style="13" customWidth="1"/>
    <col min="4" max="16384" width="9.140625" style="4" customWidth="1"/>
  </cols>
  <sheetData>
    <row r="1" spans="1:6" ht="15">
      <c r="A1" s="210"/>
      <c r="C1" s="193"/>
      <c r="D1" s="193"/>
      <c r="F1" s="193"/>
    </row>
    <row r="2" spans="1:3" s="213" customFormat="1" ht="15">
      <c r="A2" s="210" t="s">
        <v>16</v>
      </c>
      <c r="B2" s="211"/>
      <c r="C2" s="212"/>
    </row>
    <row r="3" spans="1:3" ht="15">
      <c r="A3" s="3" t="s">
        <v>3269</v>
      </c>
      <c r="B3" s="27"/>
      <c r="C3" s="50"/>
    </row>
    <row r="4" spans="1:3" ht="14.25">
      <c r="A4" s="204"/>
      <c r="B4" s="25" t="s">
        <v>1801</v>
      </c>
      <c r="C4" s="76" t="s">
        <v>1414</v>
      </c>
    </row>
    <row r="5" spans="1:3" ht="28.5">
      <c r="A5" s="504"/>
      <c r="B5" s="23" t="s">
        <v>1802</v>
      </c>
      <c r="C5" s="490" t="s">
        <v>4200</v>
      </c>
    </row>
    <row r="6" spans="1:3" ht="14.25">
      <c r="A6" s="204"/>
      <c r="B6" s="208" t="s">
        <v>1776</v>
      </c>
      <c r="C6" s="206"/>
    </row>
    <row r="7" spans="1:3" ht="128.25">
      <c r="A7" s="188" t="s">
        <v>4308</v>
      </c>
      <c r="B7" s="188" t="s">
        <v>1776</v>
      </c>
      <c r="C7" s="293" t="s">
        <v>4433</v>
      </c>
    </row>
    <row r="8" spans="1:3" ht="17.25" customHeight="1">
      <c r="A8" s="204"/>
      <c r="B8" s="208" t="s">
        <v>3267</v>
      </c>
      <c r="C8" s="206"/>
    </row>
    <row r="9" spans="1:3" ht="85.5">
      <c r="A9" s="188" t="s">
        <v>4202</v>
      </c>
      <c r="B9" s="188" t="s">
        <v>4248</v>
      </c>
      <c r="C9" s="293" t="s">
        <v>4250</v>
      </c>
    </row>
    <row r="10" spans="1:3" ht="126" customHeight="1">
      <c r="A10" s="188" t="s">
        <v>1517</v>
      </c>
      <c r="B10" s="188" t="s">
        <v>4249</v>
      </c>
      <c r="C10" s="293" t="s">
        <v>4201</v>
      </c>
    </row>
    <row r="11" spans="1:3" ht="123.75" customHeight="1">
      <c r="A11" s="188" t="s">
        <v>4203</v>
      </c>
      <c r="B11" s="188" t="s">
        <v>4434</v>
      </c>
      <c r="C11" s="293" t="s">
        <v>4204</v>
      </c>
    </row>
    <row r="12" spans="1:3" ht="105" customHeight="1">
      <c r="A12" s="188" t="s">
        <v>1522</v>
      </c>
      <c r="B12" s="188" t="s">
        <v>4435</v>
      </c>
      <c r="C12" s="5" t="s">
        <v>1248</v>
      </c>
    </row>
    <row r="13" spans="1:3" ht="85.5">
      <c r="A13" s="188" t="s">
        <v>4205</v>
      </c>
      <c r="B13" s="293" t="s">
        <v>4207</v>
      </c>
      <c r="C13" s="293" t="s">
        <v>4436</v>
      </c>
    </row>
    <row r="14" spans="1:3" ht="126" customHeight="1">
      <c r="A14" s="188" t="s">
        <v>1568</v>
      </c>
      <c r="B14" s="188" t="s">
        <v>4206</v>
      </c>
      <c r="C14" s="293" t="s">
        <v>4437</v>
      </c>
    </row>
    <row r="15" spans="1:3" ht="71.25">
      <c r="A15" s="188" t="s">
        <v>4208</v>
      </c>
      <c r="B15" s="188" t="s">
        <v>4306</v>
      </c>
      <c r="C15" s="293" t="s">
        <v>4438</v>
      </c>
    </row>
    <row r="16" spans="1:3" ht="110.25" customHeight="1">
      <c r="A16" s="188" t="s">
        <v>1573</v>
      </c>
      <c r="B16" s="188" t="s">
        <v>4307</v>
      </c>
      <c r="C16" s="5" t="s">
        <v>1249</v>
      </c>
    </row>
    <row r="17" spans="1:3" ht="85.5">
      <c r="A17" s="188" t="s">
        <v>4251</v>
      </c>
      <c r="B17" s="188" t="s">
        <v>4209</v>
      </c>
      <c r="C17" s="293" t="s">
        <v>4210</v>
      </c>
    </row>
    <row r="18" spans="1:3" ht="69.75" customHeight="1">
      <c r="A18" s="188" t="s">
        <v>1591</v>
      </c>
      <c r="B18" s="188" t="s">
        <v>4211</v>
      </c>
      <c r="C18" s="5" t="s">
        <v>1250</v>
      </c>
    </row>
    <row r="19" spans="1:3" ht="85.5">
      <c r="A19" s="188" t="s">
        <v>4212</v>
      </c>
      <c r="B19" s="188" t="s">
        <v>4214</v>
      </c>
      <c r="C19" s="293" t="s">
        <v>4210</v>
      </c>
    </row>
    <row r="20" spans="1:3" ht="48.75" customHeight="1">
      <c r="A20" s="188" t="s">
        <v>1595</v>
      </c>
      <c r="B20" s="188" t="s">
        <v>4213</v>
      </c>
      <c r="C20" s="293" t="s">
        <v>1251</v>
      </c>
    </row>
    <row r="21" spans="1:3" ht="14.25">
      <c r="A21" s="204"/>
      <c r="B21" s="208" t="s">
        <v>4215</v>
      </c>
      <c r="C21" s="206"/>
    </row>
    <row r="22" spans="1:3" ht="28.5" customHeight="1">
      <c r="A22" s="982" t="s">
        <v>4216</v>
      </c>
      <c r="B22" s="982" t="s">
        <v>4215</v>
      </c>
      <c r="C22" s="5" t="s">
        <v>1252</v>
      </c>
    </row>
    <row r="23" spans="1:3" ht="56.25" customHeight="1">
      <c r="A23" s="983"/>
      <c r="B23" s="983"/>
      <c r="C23" s="5" t="s">
        <v>1253</v>
      </c>
    </row>
    <row r="24" spans="1:3" ht="14.25">
      <c r="A24" s="983"/>
      <c r="B24" s="983"/>
      <c r="C24" s="5" t="s">
        <v>1254</v>
      </c>
    </row>
    <row r="25" spans="1:3" ht="121.5" customHeight="1">
      <c r="A25" s="983"/>
      <c r="B25" s="983"/>
      <c r="C25" s="5" t="s">
        <v>1255</v>
      </c>
    </row>
    <row r="26" spans="1:3" ht="51.75" customHeight="1">
      <c r="A26" s="983"/>
      <c r="B26" s="983"/>
      <c r="C26" s="5" t="s">
        <v>1256</v>
      </c>
    </row>
    <row r="27" spans="1:3" ht="64.5" customHeight="1">
      <c r="A27" s="983"/>
      <c r="B27" s="983"/>
      <c r="C27" s="5" t="s">
        <v>1257</v>
      </c>
    </row>
    <row r="28" spans="1:3" ht="14.25">
      <c r="A28" s="983"/>
      <c r="B28" s="983"/>
      <c r="C28" s="293" t="s">
        <v>1258</v>
      </c>
    </row>
    <row r="29" spans="1:3" ht="92.25" customHeight="1">
      <c r="A29" s="983"/>
      <c r="B29" s="983"/>
      <c r="C29" s="293" t="s">
        <v>1259</v>
      </c>
    </row>
    <row r="30" spans="1:3" ht="63" customHeight="1">
      <c r="A30" s="983"/>
      <c r="B30" s="983"/>
      <c r="C30" s="293" t="s">
        <v>1260</v>
      </c>
    </row>
    <row r="31" spans="1:3" ht="54.75" customHeight="1">
      <c r="A31" s="984"/>
      <c r="B31" s="984"/>
      <c r="C31" s="293" t="s">
        <v>1261</v>
      </c>
    </row>
  </sheetData>
  <sheetProtection/>
  <mergeCells count="2">
    <mergeCell ref="B22:B31"/>
    <mergeCell ref="A22:A31"/>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7" r:id="rId1"/>
  <headerFooter differentFirst="1">
    <firstFooter>&amp;C&amp;[79/&amp;[268</first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AB30"/>
  <sheetViews>
    <sheetView showGridLines="0" zoomScale="75" zoomScaleNormal="75" zoomScalePageLayoutView="0" workbookViewId="0" topLeftCell="A4">
      <selection activeCell="E12" sqref="E12"/>
    </sheetView>
  </sheetViews>
  <sheetFormatPr defaultColWidth="9.140625" defaultRowHeight="15"/>
  <cols>
    <col min="1" max="1" width="4.7109375" style="28" customWidth="1"/>
    <col min="2" max="2" width="25.7109375" style="28" customWidth="1"/>
    <col min="3" max="3" width="10.8515625" style="28" customWidth="1"/>
    <col min="4" max="4" width="21.140625" style="28" customWidth="1"/>
    <col min="5" max="5" width="16.57421875" style="28" customWidth="1"/>
    <col min="6" max="7" width="17.140625" style="28" customWidth="1"/>
    <col min="8" max="9" width="16.28125" style="28" customWidth="1"/>
    <col min="10" max="10" width="17.28125" style="28" customWidth="1"/>
    <col min="11" max="11" width="17.421875" style="28" customWidth="1"/>
    <col min="12" max="12" width="12.7109375" style="28" customWidth="1"/>
    <col min="13" max="13" width="17.00390625" style="28" customWidth="1"/>
    <col min="14" max="14" width="16.421875" style="28" customWidth="1"/>
    <col min="15" max="16" width="18.421875" style="28" customWidth="1"/>
    <col min="17" max="17" width="17.7109375" style="28" customWidth="1"/>
    <col min="18" max="18" width="18.421875" style="28" customWidth="1"/>
    <col min="19" max="19" width="17.28125" style="28" customWidth="1"/>
    <col min="20" max="20" width="26.57421875" style="28" customWidth="1"/>
    <col min="21" max="21" width="12.28125" style="28" customWidth="1"/>
    <col min="22" max="22" width="27.00390625" style="28" customWidth="1"/>
    <col min="23" max="23" width="17.8515625" style="28" customWidth="1"/>
    <col min="24" max="24" width="31.00390625" style="28" customWidth="1"/>
    <col min="25" max="25" width="40.00390625" style="28" customWidth="1"/>
    <col min="26" max="26" width="31.00390625" style="28" customWidth="1"/>
    <col min="27" max="27" width="24.57421875" style="28" customWidth="1"/>
    <col min="28" max="16384" width="9.140625" style="28" customWidth="1"/>
  </cols>
  <sheetData>
    <row r="1" spans="1:20" ht="15">
      <c r="A1" s="642"/>
      <c r="B1" s="642"/>
      <c r="C1" s="642"/>
      <c r="D1" s="642"/>
      <c r="E1" s="642"/>
      <c r="F1" s="642"/>
      <c r="G1" s="642"/>
      <c r="H1" s="642"/>
      <c r="I1" s="642"/>
      <c r="J1" s="642"/>
      <c r="K1" s="642"/>
      <c r="L1" s="653"/>
      <c r="M1" s="654" t="s">
        <v>1649</v>
      </c>
      <c r="N1" s="642"/>
      <c r="O1" s="642"/>
      <c r="P1" s="642"/>
      <c r="Q1" s="642"/>
      <c r="R1" s="642"/>
      <c r="S1" s="642"/>
      <c r="T1" s="642"/>
    </row>
    <row r="2" spans="1:20" ht="15">
      <c r="A2" s="642"/>
      <c r="B2" s="642"/>
      <c r="C2" s="642"/>
      <c r="D2" s="642"/>
      <c r="E2" s="642"/>
      <c r="F2" s="642"/>
      <c r="G2" s="642"/>
      <c r="H2" s="642"/>
      <c r="I2" s="642"/>
      <c r="J2" s="642"/>
      <c r="K2" s="642"/>
      <c r="L2" s="655"/>
      <c r="M2" s="656" t="s">
        <v>1650</v>
      </c>
      <c r="N2" s="642"/>
      <c r="O2" s="642"/>
      <c r="P2" s="642"/>
      <c r="Q2" s="642"/>
      <c r="R2" s="642"/>
      <c r="S2" s="642"/>
      <c r="T2" s="642"/>
    </row>
    <row r="3" spans="1:20" ht="15.75">
      <c r="A3" s="657"/>
      <c r="B3" s="642"/>
      <c r="C3" s="642"/>
      <c r="D3" s="642"/>
      <c r="E3" s="642"/>
      <c r="F3" s="642"/>
      <c r="G3" s="642"/>
      <c r="H3" s="642"/>
      <c r="I3" s="642"/>
      <c r="J3" s="642"/>
      <c r="K3" s="642"/>
      <c r="L3" s="913"/>
      <c r="M3" s="914" t="s">
        <v>4416</v>
      </c>
      <c r="N3" s="642"/>
      <c r="O3" s="642"/>
      <c r="P3" s="642"/>
      <c r="Q3" s="642"/>
      <c r="R3" s="642"/>
      <c r="S3" s="642"/>
      <c r="T3" s="642"/>
    </row>
    <row r="4" spans="1:20" ht="14.25">
      <c r="A4" s="658" t="s">
        <v>31</v>
      </c>
      <c r="B4" s="641"/>
      <c r="C4" s="641"/>
      <c r="D4" s="659"/>
      <c r="E4" s="659"/>
      <c r="F4" s="659"/>
      <c r="G4" s="659"/>
      <c r="H4" s="642"/>
      <c r="I4" s="642"/>
      <c r="J4" s="642"/>
      <c r="K4" s="642"/>
      <c r="L4" s="642"/>
      <c r="M4" s="642"/>
      <c r="N4" s="642"/>
      <c r="O4" s="642"/>
      <c r="P4" s="642"/>
      <c r="Q4" s="642"/>
      <c r="R4" s="642"/>
      <c r="S4" s="642"/>
      <c r="T4" s="642"/>
    </row>
    <row r="5" spans="1:20" s="69" customFormat="1" ht="19.5" customHeight="1">
      <c r="A5" s="660" t="s">
        <v>3237</v>
      </c>
      <c r="B5" s="661"/>
      <c r="C5" s="661"/>
      <c r="D5" s="659"/>
      <c r="E5" s="659"/>
      <c r="F5" s="659"/>
      <c r="G5" s="659"/>
      <c r="H5" s="661"/>
      <c r="I5" s="661"/>
      <c r="J5" s="661"/>
      <c r="K5" s="661"/>
      <c r="L5" s="661"/>
      <c r="M5" s="661"/>
      <c r="N5" s="661"/>
      <c r="O5" s="661"/>
      <c r="P5" s="661"/>
      <c r="Q5" s="661"/>
      <c r="R5" s="661"/>
      <c r="S5" s="661"/>
      <c r="T5" s="661"/>
    </row>
    <row r="6" spans="1:20" s="69" customFormat="1" ht="19.5" customHeight="1">
      <c r="A6" s="642"/>
      <c r="B6" s="642"/>
      <c r="C6" s="642"/>
      <c r="D6" s="996" t="s">
        <v>3238</v>
      </c>
      <c r="E6" s="997"/>
      <c r="F6" s="997"/>
      <c r="G6" s="997"/>
      <c r="H6" s="997"/>
      <c r="I6" s="997"/>
      <c r="J6" s="997"/>
      <c r="K6" s="997"/>
      <c r="L6" s="997"/>
      <c r="M6" s="997"/>
      <c r="N6" s="997"/>
      <c r="O6" s="998"/>
      <c r="P6" s="989" t="s">
        <v>3239</v>
      </c>
      <c r="Q6" s="990"/>
      <c r="R6" s="990"/>
      <c r="S6" s="991"/>
      <c r="T6" s="992" t="s">
        <v>3254</v>
      </c>
    </row>
    <row r="7" spans="1:20" s="69" customFormat="1" ht="71.25">
      <c r="A7" s="642"/>
      <c r="B7" s="662"/>
      <c r="C7" s="642"/>
      <c r="D7" s="924" t="s">
        <v>4667</v>
      </c>
      <c r="E7" s="924" t="s">
        <v>3240</v>
      </c>
      <c r="F7" s="925" t="s">
        <v>4668</v>
      </c>
      <c r="G7" s="924" t="s">
        <v>3241</v>
      </c>
      <c r="H7" s="924" t="s">
        <v>3242</v>
      </c>
      <c r="I7" s="924" t="s">
        <v>3243</v>
      </c>
      <c r="J7" s="924" t="s">
        <v>3244</v>
      </c>
      <c r="K7" s="924" t="s">
        <v>3245</v>
      </c>
      <c r="L7" s="924" t="s">
        <v>3246</v>
      </c>
      <c r="M7" s="924" t="s">
        <v>3247</v>
      </c>
      <c r="N7" s="924" t="s">
        <v>3248</v>
      </c>
      <c r="O7" s="924" t="s">
        <v>3249</v>
      </c>
      <c r="P7" s="926" t="s">
        <v>3250</v>
      </c>
      <c r="Q7" s="927" t="s">
        <v>3251</v>
      </c>
      <c r="R7" s="927" t="s">
        <v>3252</v>
      </c>
      <c r="S7" s="926" t="s">
        <v>3253</v>
      </c>
      <c r="T7" s="993"/>
    </row>
    <row r="8" spans="1:20" s="69" customFormat="1" ht="51.75" customHeight="1">
      <c r="A8" s="985" t="s">
        <v>1776</v>
      </c>
      <c r="B8" s="985"/>
      <c r="C8" s="928">
        <v>1</v>
      </c>
      <c r="D8" s="635" t="s">
        <v>1403</v>
      </c>
      <c r="E8" s="635" t="s">
        <v>1507</v>
      </c>
      <c r="F8" s="635" t="s">
        <v>1440</v>
      </c>
      <c r="G8" s="635" t="s">
        <v>1415</v>
      </c>
      <c r="H8" s="635" t="s">
        <v>1586</v>
      </c>
      <c r="I8" s="635" t="s">
        <v>1509</v>
      </c>
      <c r="J8" s="635" t="s">
        <v>1263</v>
      </c>
      <c r="K8" s="635" t="s">
        <v>1264</v>
      </c>
      <c r="L8" s="635" t="s">
        <v>1265</v>
      </c>
      <c r="M8" s="635" t="s">
        <v>1607</v>
      </c>
      <c r="N8" s="635" t="s">
        <v>1266</v>
      </c>
      <c r="O8" s="635" t="s">
        <v>1464</v>
      </c>
      <c r="P8" s="663" t="s">
        <v>1267</v>
      </c>
      <c r="Q8" s="663" t="s">
        <v>1268</v>
      </c>
      <c r="R8" s="663" t="s">
        <v>1641</v>
      </c>
      <c r="S8" s="663" t="s">
        <v>1643</v>
      </c>
      <c r="T8" s="636" t="s">
        <v>1402</v>
      </c>
    </row>
    <row r="9" spans="1:20" s="69" customFormat="1" ht="19.5" customHeight="1">
      <c r="A9" s="664"/>
      <c r="B9" s="665"/>
      <c r="C9" s="929"/>
      <c r="D9" s="667"/>
      <c r="E9" s="668"/>
      <c r="F9" s="668"/>
      <c r="G9" s="668"/>
      <c r="H9" s="668"/>
      <c r="I9" s="668"/>
      <c r="J9" s="668"/>
      <c r="K9" s="668"/>
      <c r="L9" s="668"/>
      <c r="M9" s="668"/>
      <c r="N9" s="668"/>
      <c r="O9" s="668"/>
      <c r="P9" s="668"/>
      <c r="Q9" s="668"/>
      <c r="R9" s="668"/>
      <c r="S9" s="668"/>
      <c r="T9" s="668"/>
    </row>
    <row r="10" spans="1:20" s="69" customFormat="1" ht="19.5" customHeight="1">
      <c r="A10" s="669" t="s">
        <v>3267</v>
      </c>
      <c r="B10" s="666"/>
      <c r="C10" s="929"/>
      <c r="D10" s="642"/>
      <c r="E10" s="642"/>
      <c r="F10" s="642"/>
      <c r="G10" s="642"/>
      <c r="H10" s="642"/>
      <c r="I10" s="642"/>
      <c r="J10" s="642"/>
      <c r="K10" s="642"/>
      <c r="L10" s="642"/>
      <c r="M10" s="642"/>
      <c r="N10" s="642"/>
      <c r="O10" s="642"/>
      <c r="P10" s="670"/>
      <c r="Q10" s="642"/>
      <c r="R10" s="642"/>
      <c r="S10" s="642"/>
      <c r="T10" s="642"/>
    </row>
    <row r="11" spans="1:20" s="69" customFormat="1" ht="19.5" customHeight="1">
      <c r="A11" s="671"/>
      <c r="B11" s="672" t="s">
        <v>3268</v>
      </c>
      <c r="C11" s="930"/>
      <c r="D11" s="642"/>
      <c r="E11" s="642"/>
      <c r="F11" s="642"/>
      <c r="G11" s="642"/>
      <c r="H11" s="642"/>
      <c r="I11" s="642"/>
      <c r="J11" s="642"/>
      <c r="K11" s="642"/>
      <c r="L11" s="642"/>
      <c r="M11" s="642"/>
      <c r="N11" s="642"/>
      <c r="O11" s="642"/>
      <c r="P11" s="670"/>
      <c r="Q11" s="642"/>
      <c r="R11" s="642"/>
      <c r="S11" s="642"/>
      <c r="T11" s="642"/>
    </row>
    <row r="12" spans="1:20" s="69" customFormat="1" ht="19.5" customHeight="1">
      <c r="A12" s="994" t="s">
        <v>3255</v>
      </c>
      <c r="B12" s="994"/>
      <c r="C12" s="930"/>
      <c r="D12" s="642"/>
      <c r="E12" s="642"/>
      <c r="F12" s="642"/>
      <c r="G12" s="642"/>
      <c r="H12" s="642"/>
      <c r="I12" s="642"/>
      <c r="J12" s="642"/>
      <c r="K12" s="642"/>
      <c r="L12" s="642"/>
      <c r="M12" s="642"/>
      <c r="N12" s="642"/>
      <c r="O12" s="642"/>
      <c r="P12" s="670"/>
      <c r="Q12" s="642"/>
      <c r="R12" s="642"/>
      <c r="S12" s="642"/>
      <c r="T12" s="642"/>
    </row>
    <row r="13" spans="1:20" s="69" customFormat="1" ht="19.5" customHeight="1">
      <c r="A13" s="987" t="s">
        <v>3258</v>
      </c>
      <c r="B13" s="987"/>
      <c r="C13" s="929">
        <v>2</v>
      </c>
      <c r="D13" s="673" t="s">
        <v>1407</v>
      </c>
      <c r="E13" s="674" t="s">
        <v>1514</v>
      </c>
      <c r="F13" s="673" t="s">
        <v>1565</v>
      </c>
      <c r="G13" s="673" t="s">
        <v>1577</v>
      </c>
      <c r="H13" s="673" t="s">
        <v>1273</v>
      </c>
      <c r="I13" s="673" t="s">
        <v>1274</v>
      </c>
      <c r="J13" s="673" t="s">
        <v>1275</v>
      </c>
      <c r="K13" s="673" t="s">
        <v>1276</v>
      </c>
      <c r="L13" s="673" t="s">
        <v>1277</v>
      </c>
      <c r="M13" s="673" t="s">
        <v>1278</v>
      </c>
      <c r="N13" s="673" t="s">
        <v>1279</v>
      </c>
      <c r="O13" s="663" t="s">
        <v>1470</v>
      </c>
      <c r="P13" s="663" t="s">
        <v>1174</v>
      </c>
      <c r="Q13" s="663" t="s">
        <v>1175</v>
      </c>
      <c r="R13" s="663" t="s">
        <v>1176</v>
      </c>
      <c r="S13" s="663" t="s">
        <v>1177</v>
      </c>
      <c r="T13" s="636" t="s">
        <v>1200</v>
      </c>
    </row>
    <row r="14" spans="1:20" s="69" customFormat="1" ht="40.5" customHeight="1">
      <c r="A14" s="986" t="s">
        <v>3266</v>
      </c>
      <c r="B14" s="986"/>
      <c r="C14" s="929">
        <v>3</v>
      </c>
      <c r="D14" s="635" t="s">
        <v>1418</v>
      </c>
      <c r="E14" s="675" t="s">
        <v>1520</v>
      </c>
      <c r="F14" s="635" t="s">
        <v>1571</v>
      </c>
      <c r="G14" s="635" t="s">
        <v>1583</v>
      </c>
      <c r="H14" s="635" t="s">
        <v>1593</v>
      </c>
      <c r="I14" s="635" t="s">
        <v>1602</v>
      </c>
      <c r="J14" s="635" t="s">
        <v>1292</v>
      </c>
      <c r="K14" s="635" t="s">
        <v>1293</v>
      </c>
      <c r="L14" s="635" t="s">
        <v>1294</v>
      </c>
      <c r="M14" s="635" t="s">
        <v>1608</v>
      </c>
      <c r="N14" s="635" t="s">
        <v>1295</v>
      </c>
      <c r="O14" s="632" t="s">
        <v>1484</v>
      </c>
      <c r="P14" s="635" t="s">
        <v>1296</v>
      </c>
      <c r="Q14" s="635" t="s">
        <v>1297</v>
      </c>
      <c r="R14" s="635" t="s">
        <v>1642</v>
      </c>
      <c r="S14" s="632" t="s">
        <v>1644</v>
      </c>
      <c r="T14" s="636" t="s">
        <v>9</v>
      </c>
    </row>
    <row r="15" spans="1:20" s="69" customFormat="1" ht="44.25" customHeight="1">
      <c r="A15" s="988" t="s">
        <v>3256</v>
      </c>
      <c r="B15" s="988"/>
      <c r="C15" s="929">
        <v>4</v>
      </c>
      <c r="D15" s="636" t="s">
        <v>1184</v>
      </c>
      <c r="E15" s="676" t="s">
        <v>1185</v>
      </c>
      <c r="F15" s="636" t="s">
        <v>1186</v>
      </c>
      <c r="G15" s="636" t="s">
        <v>1187</v>
      </c>
      <c r="H15" s="636" t="s">
        <v>1188</v>
      </c>
      <c r="I15" s="636" t="s">
        <v>1189</v>
      </c>
      <c r="J15" s="636" t="s">
        <v>1190</v>
      </c>
      <c r="K15" s="636" t="s">
        <v>1191</v>
      </c>
      <c r="L15" s="636" t="s">
        <v>1192</v>
      </c>
      <c r="M15" s="636" t="s">
        <v>1193</v>
      </c>
      <c r="N15" s="636" t="s">
        <v>1194</v>
      </c>
      <c r="O15" s="634" t="s">
        <v>1195</v>
      </c>
      <c r="P15" s="636" t="s">
        <v>1196</v>
      </c>
      <c r="Q15" s="636" t="s">
        <v>1197</v>
      </c>
      <c r="R15" s="636" t="s">
        <v>1198</v>
      </c>
      <c r="S15" s="634" t="s">
        <v>1199</v>
      </c>
      <c r="T15" s="636" t="s">
        <v>1138</v>
      </c>
    </row>
    <row r="16" spans="1:20" s="69" customFormat="1" ht="19.5" customHeight="1">
      <c r="A16" s="671"/>
      <c r="B16" s="677"/>
      <c r="C16" s="931"/>
      <c r="D16" s="648"/>
      <c r="E16" s="648"/>
      <c r="F16" s="648"/>
      <c r="G16" s="648"/>
      <c r="H16" s="648"/>
      <c r="I16" s="648"/>
      <c r="J16" s="648"/>
      <c r="K16" s="648"/>
      <c r="L16" s="648"/>
      <c r="M16" s="648"/>
      <c r="N16" s="648"/>
      <c r="O16" s="648"/>
      <c r="P16" s="648"/>
      <c r="Q16" s="648"/>
      <c r="R16" s="648"/>
      <c r="S16" s="648"/>
      <c r="T16" s="678"/>
    </row>
    <row r="17" spans="1:20" s="69" customFormat="1" ht="19.5" customHeight="1">
      <c r="A17" s="671"/>
      <c r="B17" s="679" t="s">
        <v>3259</v>
      </c>
      <c r="C17" s="932"/>
      <c r="D17" s="670"/>
      <c r="E17" s="670"/>
      <c r="F17" s="670"/>
      <c r="G17" s="670"/>
      <c r="H17" s="670"/>
      <c r="I17" s="670"/>
      <c r="J17" s="670"/>
      <c r="K17" s="670"/>
      <c r="L17" s="670"/>
      <c r="M17" s="670"/>
      <c r="N17" s="670"/>
      <c r="O17" s="670"/>
      <c r="P17" s="670"/>
      <c r="Q17" s="670"/>
      <c r="R17" s="670"/>
      <c r="S17" s="670"/>
      <c r="T17" s="680"/>
    </row>
    <row r="18" spans="1:20" s="69" customFormat="1" ht="19.5" customHeight="1">
      <c r="A18" s="987" t="s">
        <v>3258</v>
      </c>
      <c r="B18" s="987"/>
      <c r="C18" s="932">
        <v>5</v>
      </c>
      <c r="D18" s="673" t="s">
        <v>1433</v>
      </c>
      <c r="E18" s="674" t="s">
        <v>1522</v>
      </c>
      <c r="F18" s="673" t="s">
        <v>1573</v>
      </c>
      <c r="G18" s="673" t="s">
        <v>1585</v>
      </c>
      <c r="H18" s="673" t="s">
        <v>1595</v>
      </c>
      <c r="I18" s="673" t="s">
        <v>1604</v>
      </c>
      <c r="J18" s="673" t="s">
        <v>1299</v>
      </c>
      <c r="K18" s="673" t="s">
        <v>1300</v>
      </c>
      <c r="L18" s="673" t="s">
        <v>1301</v>
      </c>
      <c r="M18" s="673" t="s">
        <v>1609</v>
      </c>
      <c r="N18" s="673" t="s">
        <v>1302</v>
      </c>
      <c r="O18" s="663" t="s">
        <v>1303</v>
      </c>
      <c r="P18" s="663" t="s">
        <v>1178</v>
      </c>
      <c r="Q18" s="663" t="s">
        <v>1179</v>
      </c>
      <c r="R18" s="663" t="s">
        <v>1180</v>
      </c>
      <c r="S18" s="663" t="s">
        <v>1645</v>
      </c>
      <c r="T18" s="636" t="s">
        <v>6</v>
      </c>
    </row>
    <row r="19" spans="1:20" s="69" customFormat="1" ht="40.5" customHeight="1">
      <c r="A19" s="987" t="s">
        <v>3266</v>
      </c>
      <c r="B19" s="987"/>
      <c r="C19" s="932">
        <v>6</v>
      </c>
      <c r="D19" s="673" t="s">
        <v>1435</v>
      </c>
      <c r="E19" s="674" t="s">
        <v>1327</v>
      </c>
      <c r="F19" s="673" t="s">
        <v>1328</v>
      </c>
      <c r="G19" s="673" t="s">
        <v>1329</v>
      </c>
      <c r="H19" s="673" t="s">
        <v>1330</v>
      </c>
      <c r="I19" s="673" t="s">
        <v>1331</v>
      </c>
      <c r="J19" s="673" t="s">
        <v>1332</v>
      </c>
      <c r="K19" s="673" t="s">
        <v>1333</v>
      </c>
      <c r="L19" s="673" t="s">
        <v>1334</v>
      </c>
      <c r="M19" s="673" t="s">
        <v>1335</v>
      </c>
      <c r="N19" s="673" t="s">
        <v>1336</v>
      </c>
      <c r="O19" s="663" t="s">
        <v>1337</v>
      </c>
      <c r="P19" s="663" t="s">
        <v>1338</v>
      </c>
      <c r="Q19" s="673" t="s">
        <v>1339</v>
      </c>
      <c r="R19" s="673" t="s">
        <v>1340</v>
      </c>
      <c r="S19" s="663" t="s">
        <v>1341</v>
      </c>
      <c r="T19" s="636" t="s">
        <v>7</v>
      </c>
    </row>
    <row r="20" spans="1:20" s="69" customFormat="1" ht="30" customHeight="1">
      <c r="A20" s="987" t="s">
        <v>3257</v>
      </c>
      <c r="B20" s="987"/>
      <c r="C20" s="932">
        <v>7</v>
      </c>
      <c r="D20" s="636" t="s">
        <v>1204</v>
      </c>
      <c r="E20" s="636" t="s">
        <v>1205</v>
      </c>
      <c r="F20" s="636" t="s">
        <v>1206</v>
      </c>
      <c r="G20" s="636" t="s">
        <v>1207</v>
      </c>
      <c r="H20" s="636" t="s">
        <v>1208</v>
      </c>
      <c r="I20" s="636" t="s">
        <v>1209</v>
      </c>
      <c r="J20" s="636" t="s">
        <v>1210</v>
      </c>
      <c r="K20" s="636" t="s">
        <v>1211</v>
      </c>
      <c r="L20" s="636" t="s">
        <v>1212</v>
      </c>
      <c r="M20" s="636" t="s">
        <v>1213</v>
      </c>
      <c r="N20" s="636" t="s">
        <v>1214</v>
      </c>
      <c r="O20" s="636" t="s">
        <v>1215</v>
      </c>
      <c r="P20" s="636" t="s">
        <v>1216</v>
      </c>
      <c r="Q20" s="636" t="s">
        <v>1217</v>
      </c>
      <c r="R20" s="636" t="s">
        <v>1218</v>
      </c>
      <c r="S20" s="636" t="s">
        <v>1219</v>
      </c>
      <c r="T20" s="636" t="s">
        <v>1140</v>
      </c>
    </row>
    <row r="21" spans="1:28" s="69" customFormat="1" ht="30" customHeight="1">
      <c r="A21" s="681"/>
      <c r="B21" s="672"/>
      <c r="C21" s="932"/>
      <c r="D21" s="637"/>
      <c r="E21" s="637"/>
      <c r="F21" s="637"/>
      <c r="G21" s="637"/>
      <c r="H21" s="637"/>
      <c r="I21" s="637"/>
      <c r="J21" s="637"/>
      <c r="K21" s="637"/>
      <c r="L21" s="637"/>
      <c r="M21" s="637"/>
      <c r="N21" s="637"/>
      <c r="O21" s="637"/>
      <c r="P21" s="637"/>
      <c r="Q21" s="637"/>
      <c r="R21" s="637"/>
      <c r="S21" s="637"/>
      <c r="T21" s="637"/>
      <c r="U21" s="13"/>
      <c r="V21" s="13"/>
      <c r="W21" s="13"/>
      <c r="X21" s="13"/>
      <c r="Y21" s="13"/>
      <c r="Z21" s="13"/>
      <c r="AA21" s="13"/>
      <c r="AB21" s="13"/>
    </row>
    <row r="22" spans="1:20" s="69" customFormat="1" ht="30" customHeight="1">
      <c r="A22" s="995" t="s">
        <v>3260</v>
      </c>
      <c r="B22" s="995"/>
      <c r="C22" s="932">
        <v>8</v>
      </c>
      <c r="D22" s="636" t="s">
        <v>2086</v>
      </c>
      <c r="E22" s="636" t="s">
        <v>2087</v>
      </c>
      <c r="F22" s="636" t="s">
        <v>2088</v>
      </c>
      <c r="G22" s="636" t="s">
        <v>2089</v>
      </c>
      <c r="H22" s="636" t="s">
        <v>2090</v>
      </c>
      <c r="I22" s="636" t="s">
        <v>2091</v>
      </c>
      <c r="J22" s="636" t="s">
        <v>2092</v>
      </c>
      <c r="K22" s="636" t="s">
        <v>2093</v>
      </c>
      <c r="L22" s="636" t="s">
        <v>2094</v>
      </c>
      <c r="M22" s="636" t="s">
        <v>2095</v>
      </c>
      <c r="N22" s="636" t="s">
        <v>2096</v>
      </c>
      <c r="O22" s="636" t="s">
        <v>2097</v>
      </c>
      <c r="P22" s="636" t="s">
        <v>2098</v>
      </c>
      <c r="Q22" s="636" t="s">
        <v>2099</v>
      </c>
      <c r="R22" s="636" t="s">
        <v>2100</v>
      </c>
      <c r="S22" s="636" t="s">
        <v>2101</v>
      </c>
      <c r="T22" s="636" t="s">
        <v>2118</v>
      </c>
    </row>
    <row r="23" spans="1:20" s="69" customFormat="1" ht="30" customHeight="1">
      <c r="A23" s="995" t="s">
        <v>3261</v>
      </c>
      <c r="B23" s="995"/>
      <c r="C23" s="933">
        <v>9</v>
      </c>
      <c r="D23" s="636" t="s">
        <v>2102</v>
      </c>
      <c r="E23" s="636" t="s">
        <v>2103</v>
      </c>
      <c r="F23" s="636" t="s">
        <v>2104</v>
      </c>
      <c r="G23" s="636" t="s">
        <v>2105</v>
      </c>
      <c r="H23" s="636" t="s">
        <v>2106</v>
      </c>
      <c r="I23" s="636" t="s">
        <v>2107</v>
      </c>
      <c r="J23" s="636" t="s">
        <v>2108</v>
      </c>
      <c r="K23" s="636" t="s">
        <v>2109</v>
      </c>
      <c r="L23" s="636" t="s">
        <v>2110</v>
      </c>
      <c r="M23" s="636" t="s">
        <v>2111</v>
      </c>
      <c r="N23" s="636" t="s">
        <v>2112</v>
      </c>
      <c r="O23" s="636" t="s">
        <v>2113</v>
      </c>
      <c r="P23" s="636" t="s">
        <v>2114</v>
      </c>
      <c r="Q23" s="636" t="s">
        <v>2115</v>
      </c>
      <c r="R23" s="636" t="s">
        <v>2116</v>
      </c>
      <c r="S23" s="636" t="s">
        <v>2117</v>
      </c>
      <c r="T23" s="636" t="s">
        <v>1141</v>
      </c>
    </row>
    <row r="24" spans="1:20" s="69" customFormat="1" ht="19.5" customHeight="1">
      <c r="A24" s="671"/>
      <c r="B24" s="681"/>
      <c r="C24" s="933"/>
      <c r="D24" s="682"/>
      <c r="E24" s="639"/>
      <c r="F24" s="639"/>
      <c r="G24" s="639"/>
      <c r="H24" s="648"/>
      <c r="I24" s="648"/>
      <c r="J24" s="648"/>
      <c r="K24" s="648"/>
      <c r="L24" s="648"/>
      <c r="M24" s="648"/>
      <c r="N24" s="648"/>
      <c r="O24" s="648"/>
      <c r="P24" s="648"/>
      <c r="Q24" s="648"/>
      <c r="R24" s="648"/>
      <c r="S24" s="648"/>
      <c r="T24" s="648"/>
    </row>
    <row r="25" spans="1:20" s="69" customFormat="1" ht="19.5" customHeight="1">
      <c r="A25" s="671"/>
      <c r="B25" s="681" t="s">
        <v>1778</v>
      </c>
      <c r="C25" s="929">
        <v>10</v>
      </c>
      <c r="D25" s="673" t="s">
        <v>1428</v>
      </c>
      <c r="E25" s="674" t="s">
        <v>1354</v>
      </c>
      <c r="F25" s="673" t="s">
        <v>1355</v>
      </c>
      <c r="G25" s="673" t="s">
        <v>1356</v>
      </c>
      <c r="H25" s="673" t="s">
        <v>1357</v>
      </c>
      <c r="I25" s="673" t="s">
        <v>1358</v>
      </c>
      <c r="J25" s="673" t="s">
        <v>1359</v>
      </c>
      <c r="K25" s="673" t="s">
        <v>1360</v>
      </c>
      <c r="L25" s="673" t="s">
        <v>1361</v>
      </c>
      <c r="M25" s="673" t="s">
        <v>1362</v>
      </c>
      <c r="N25" s="673" t="s">
        <v>1363</v>
      </c>
      <c r="O25" s="663" t="s">
        <v>1500</v>
      </c>
      <c r="P25" s="663" t="s">
        <v>1364</v>
      </c>
      <c r="Q25" s="663" t="s">
        <v>1365</v>
      </c>
      <c r="R25" s="663" t="s">
        <v>1366</v>
      </c>
      <c r="S25" s="663" t="s">
        <v>1367</v>
      </c>
      <c r="T25" s="636" t="s">
        <v>2119</v>
      </c>
    </row>
    <row r="26" spans="1:20" s="69" customFormat="1" ht="19.5" customHeight="1">
      <c r="A26" s="671"/>
      <c r="B26" s="681"/>
      <c r="C26" s="930"/>
      <c r="D26" s="665"/>
      <c r="E26" s="665"/>
      <c r="F26" s="665"/>
      <c r="G26" s="665"/>
      <c r="H26" s="665"/>
      <c r="I26" s="665"/>
      <c r="J26" s="665"/>
      <c r="K26" s="665"/>
      <c r="L26" s="665"/>
      <c r="M26" s="665"/>
      <c r="N26" s="665"/>
      <c r="O26" s="665"/>
      <c r="P26" s="665"/>
      <c r="Q26" s="665"/>
      <c r="R26" s="665"/>
      <c r="S26" s="665"/>
      <c r="T26" s="670"/>
    </row>
    <row r="27" spans="1:20" s="69" customFormat="1" ht="19.5" customHeight="1">
      <c r="A27" s="681" t="s">
        <v>3262</v>
      </c>
      <c r="B27" s="671"/>
      <c r="C27" s="929"/>
      <c r="D27" s="665"/>
      <c r="E27" s="665"/>
      <c r="F27" s="665"/>
      <c r="G27" s="665"/>
      <c r="H27" s="665"/>
      <c r="I27" s="665"/>
      <c r="J27" s="665"/>
      <c r="K27" s="665"/>
      <c r="L27" s="665"/>
      <c r="M27" s="665"/>
      <c r="N27" s="665"/>
      <c r="O27" s="665"/>
      <c r="P27" s="665"/>
      <c r="Q27" s="665"/>
      <c r="R27" s="665"/>
      <c r="S27" s="665"/>
      <c r="T27" s="670"/>
    </row>
    <row r="28" spans="1:20" s="69" customFormat="1" ht="30" customHeight="1">
      <c r="A28" s="987" t="s">
        <v>3263</v>
      </c>
      <c r="B28" s="987"/>
      <c r="C28" s="934">
        <v>11</v>
      </c>
      <c r="D28" s="636" t="s">
        <v>1142</v>
      </c>
      <c r="E28" s="636" t="s">
        <v>1143</v>
      </c>
      <c r="F28" s="636" t="s">
        <v>1144</v>
      </c>
      <c r="G28" s="636" t="s">
        <v>1145</v>
      </c>
      <c r="H28" s="636" t="s">
        <v>1146</v>
      </c>
      <c r="I28" s="636" t="s">
        <v>1147</v>
      </c>
      <c r="J28" s="636" t="s">
        <v>1148</v>
      </c>
      <c r="K28" s="636" t="s">
        <v>1149</v>
      </c>
      <c r="L28" s="636" t="s">
        <v>1150</v>
      </c>
      <c r="M28" s="636" t="s">
        <v>1151</v>
      </c>
      <c r="N28" s="636" t="s">
        <v>1152</v>
      </c>
      <c r="O28" s="636" t="s">
        <v>1153</v>
      </c>
      <c r="P28" s="636" t="s">
        <v>1166</v>
      </c>
      <c r="Q28" s="636" t="s">
        <v>1167</v>
      </c>
      <c r="R28" s="636" t="s">
        <v>1168</v>
      </c>
      <c r="S28" s="636" t="s">
        <v>1169</v>
      </c>
      <c r="T28" s="636" t="s">
        <v>2136</v>
      </c>
    </row>
    <row r="29" spans="1:20" s="69" customFormat="1" ht="55.5" customHeight="1">
      <c r="A29" s="987" t="s">
        <v>3265</v>
      </c>
      <c r="B29" s="987"/>
      <c r="C29" s="934">
        <v>12</v>
      </c>
      <c r="D29" s="636" t="s">
        <v>2120</v>
      </c>
      <c r="E29" s="636" t="s">
        <v>2121</v>
      </c>
      <c r="F29" s="636" t="s">
        <v>2122</v>
      </c>
      <c r="G29" s="636" t="s">
        <v>2123</v>
      </c>
      <c r="H29" s="636" t="s">
        <v>2124</v>
      </c>
      <c r="I29" s="636" t="s">
        <v>2125</v>
      </c>
      <c r="J29" s="636" t="s">
        <v>2126</v>
      </c>
      <c r="K29" s="636" t="s">
        <v>2127</v>
      </c>
      <c r="L29" s="636" t="s">
        <v>2128</v>
      </c>
      <c r="M29" s="636" t="s">
        <v>2129</v>
      </c>
      <c r="N29" s="636" t="s">
        <v>2130</v>
      </c>
      <c r="O29" s="636" t="s">
        <v>2131</v>
      </c>
      <c r="P29" s="636" t="s">
        <v>2132</v>
      </c>
      <c r="Q29" s="636" t="s">
        <v>2133</v>
      </c>
      <c r="R29" s="636" t="s">
        <v>2134</v>
      </c>
      <c r="S29" s="636" t="s">
        <v>2135</v>
      </c>
      <c r="T29" s="636" t="s">
        <v>2137</v>
      </c>
    </row>
    <row r="30" spans="1:20" s="69" customFormat="1" ht="41.25" customHeight="1">
      <c r="A30" s="987" t="s">
        <v>3264</v>
      </c>
      <c r="B30" s="987"/>
      <c r="C30" s="935">
        <v>13</v>
      </c>
      <c r="D30" s="636" t="s">
        <v>1154</v>
      </c>
      <c r="E30" s="636" t="s">
        <v>1155</v>
      </c>
      <c r="F30" s="636" t="s">
        <v>1156</v>
      </c>
      <c r="G30" s="636" t="s">
        <v>1157</v>
      </c>
      <c r="H30" s="636" t="s">
        <v>1158</v>
      </c>
      <c r="I30" s="636" t="s">
        <v>1159</v>
      </c>
      <c r="J30" s="636" t="s">
        <v>1160</v>
      </c>
      <c r="K30" s="636" t="s">
        <v>1161</v>
      </c>
      <c r="L30" s="636" t="s">
        <v>1162</v>
      </c>
      <c r="M30" s="636" t="s">
        <v>1163</v>
      </c>
      <c r="N30" s="636" t="s">
        <v>1164</v>
      </c>
      <c r="O30" s="636" t="s">
        <v>1165</v>
      </c>
      <c r="P30" s="636" t="s">
        <v>1170</v>
      </c>
      <c r="Q30" s="636" t="s">
        <v>1171</v>
      </c>
      <c r="R30" s="636" t="s">
        <v>1172</v>
      </c>
      <c r="S30" s="636" t="s">
        <v>1173</v>
      </c>
      <c r="T30" s="636" t="s">
        <v>1226</v>
      </c>
    </row>
  </sheetData>
  <sheetProtection password="DAB2" sheet="1" objects="1" scenarios="1"/>
  <mergeCells count="16">
    <mergeCell ref="P6:S6"/>
    <mergeCell ref="T6:T7"/>
    <mergeCell ref="A12:B12"/>
    <mergeCell ref="A30:B30"/>
    <mergeCell ref="A22:B22"/>
    <mergeCell ref="A23:B23"/>
    <mergeCell ref="A20:B20"/>
    <mergeCell ref="A19:B19"/>
    <mergeCell ref="D6:O6"/>
    <mergeCell ref="A8:B8"/>
    <mergeCell ref="A14:B14"/>
    <mergeCell ref="A13:B13"/>
    <mergeCell ref="A15:B15"/>
    <mergeCell ref="A28:B28"/>
    <mergeCell ref="A29:B29"/>
    <mergeCell ref="A18:B1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35" r:id="rId1"/>
  <headerFooter differentFirst="1">
    <firstFooter>&amp;C&amp;[202/&amp;[260</firstFooter>
  </headerFooter>
</worksheet>
</file>

<file path=xl/worksheets/sheet9.xml><?xml version="1.0" encoding="utf-8"?>
<worksheet xmlns="http://schemas.openxmlformats.org/spreadsheetml/2006/main" xmlns:r="http://schemas.openxmlformats.org/officeDocument/2006/relationships">
  <sheetPr>
    <tabColor rgb="FF00B0F0"/>
  </sheetPr>
  <dimension ref="A1:F151"/>
  <sheetViews>
    <sheetView zoomScale="90" zoomScaleNormal="90" zoomScalePageLayoutView="0" workbookViewId="0" topLeftCell="A1">
      <selection activeCell="C13" sqref="C13"/>
    </sheetView>
  </sheetViews>
  <sheetFormatPr defaultColWidth="9.140625" defaultRowHeight="15"/>
  <cols>
    <col min="1" max="1" width="9.140625" style="4" customWidth="1"/>
    <col min="2" max="2" width="23.00390625" style="4" customWidth="1"/>
    <col min="3" max="3" width="89.7109375" style="4" customWidth="1"/>
    <col min="4" max="16384" width="9.140625" style="4" customWidth="1"/>
  </cols>
  <sheetData>
    <row r="1" spans="1:6" ht="15">
      <c r="A1" s="210"/>
      <c r="C1" s="193"/>
      <c r="D1" s="193"/>
      <c r="F1" s="193"/>
    </row>
    <row r="2" spans="1:3" s="213" customFormat="1" ht="15">
      <c r="A2" s="210" t="s">
        <v>17</v>
      </c>
      <c r="B2" s="211"/>
      <c r="C2" s="211"/>
    </row>
    <row r="3" spans="1:3" ht="15">
      <c r="A3" s="9" t="s">
        <v>1846</v>
      </c>
      <c r="B3" s="27"/>
      <c r="C3" s="27"/>
    </row>
    <row r="4" spans="1:3" ht="14.25">
      <c r="A4" s="204"/>
      <c r="B4" s="25" t="s">
        <v>1801</v>
      </c>
      <c r="C4" s="25" t="s">
        <v>1414</v>
      </c>
    </row>
    <row r="5" spans="1:3" ht="17.25" customHeight="1">
      <c r="A5" s="204"/>
      <c r="B5" s="1000" t="s">
        <v>1776</v>
      </c>
      <c r="C5" s="1000"/>
    </row>
    <row r="6" spans="1:3" ht="72" customHeight="1">
      <c r="A6" s="188" t="s">
        <v>1181</v>
      </c>
      <c r="B6" s="188" t="s">
        <v>1776</v>
      </c>
      <c r="C6" s="188" t="s">
        <v>3232</v>
      </c>
    </row>
    <row r="7" spans="1:3" ht="14.25">
      <c r="A7" s="999" t="s">
        <v>1646</v>
      </c>
      <c r="B7" s="999" t="s">
        <v>3234</v>
      </c>
      <c r="C7" s="189" t="s">
        <v>1402</v>
      </c>
    </row>
    <row r="8" spans="1:3" ht="14.25">
      <c r="A8" s="999"/>
      <c r="B8" s="999"/>
      <c r="C8" s="191"/>
    </row>
    <row r="9" spans="1:3" ht="14.25">
      <c r="A9" s="999"/>
      <c r="B9" s="999"/>
      <c r="C9" s="191"/>
    </row>
    <row r="10" spans="1:3" ht="33" customHeight="1">
      <c r="A10" s="999"/>
      <c r="B10" s="999"/>
      <c r="C10" s="190"/>
    </row>
    <row r="11" spans="1:3" ht="17.25" customHeight="1">
      <c r="A11" s="204"/>
      <c r="B11" s="208" t="s">
        <v>3267</v>
      </c>
      <c r="C11" s="209"/>
    </row>
    <row r="12" spans="1:3" ht="17.25" customHeight="1">
      <c r="A12" s="204"/>
      <c r="B12" s="208" t="s">
        <v>1777</v>
      </c>
      <c r="C12" s="209"/>
    </row>
    <row r="13" spans="1:3" ht="150.75" customHeight="1">
      <c r="A13" s="204"/>
      <c r="B13" s="403" t="s">
        <v>1802</v>
      </c>
      <c r="C13" s="403" t="s">
        <v>4443</v>
      </c>
    </row>
    <row r="14" spans="1:3" ht="78" customHeight="1">
      <c r="A14" s="188" t="s">
        <v>1182</v>
      </c>
      <c r="B14" s="403" t="s">
        <v>4442</v>
      </c>
      <c r="C14" s="915" t="s">
        <v>4595</v>
      </c>
    </row>
    <row r="15" spans="1:3" ht="168" customHeight="1">
      <c r="A15" s="188" t="s">
        <v>1136</v>
      </c>
      <c r="B15" s="188" t="s">
        <v>4441</v>
      </c>
      <c r="C15" s="293" t="s">
        <v>4440</v>
      </c>
    </row>
    <row r="16" spans="1:3" ht="35.25" customHeight="1">
      <c r="A16" s="999" t="s">
        <v>1183</v>
      </c>
      <c r="B16" s="999" t="s">
        <v>3233</v>
      </c>
      <c r="C16" s="189" t="s">
        <v>3406</v>
      </c>
    </row>
    <row r="17" spans="1:3" ht="14.25">
      <c r="A17" s="999"/>
      <c r="B17" s="999"/>
      <c r="C17" s="191" t="s">
        <v>1184</v>
      </c>
    </row>
    <row r="18" spans="1:3" ht="14.25">
      <c r="A18" s="999"/>
      <c r="B18" s="999"/>
      <c r="C18" s="191" t="s">
        <v>1185</v>
      </c>
    </row>
    <row r="19" spans="1:3" ht="14.25">
      <c r="A19" s="999"/>
      <c r="B19" s="999"/>
      <c r="C19" s="191" t="s">
        <v>1186</v>
      </c>
    </row>
    <row r="20" spans="1:3" ht="14.25">
      <c r="A20" s="999"/>
      <c r="B20" s="999"/>
      <c r="C20" s="191" t="s">
        <v>1187</v>
      </c>
    </row>
    <row r="21" spans="1:3" ht="14.25">
      <c r="A21" s="999"/>
      <c r="B21" s="999"/>
      <c r="C21" s="191" t="s">
        <v>1188</v>
      </c>
    </row>
    <row r="22" spans="1:3" ht="14.25">
      <c r="A22" s="999"/>
      <c r="B22" s="999"/>
      <c r="C22" s="191" t="s">
        <v>1189</v>
      </c>
    </row>
    <row r="23" spans="1:3" ht="14.25">
      <c r="A23" s="999"/>
      <c r="B23" s="999"/>
      <c r="C23" s="191" t="s">
        <v>1190</v>
      </c>
    </row>
    <row r="24" spans="1:3" ht="14.25">
      <c r="A24" s="999"/>
      <c r="B24" s="999"/>
      <c r="C24" s="191" t="s">
        <v>1191</v>
      </c>
    </row>
    <row r="25" spans="1:3" ht="14.25">
      <c r="A25" s="999"/>
      <c r="B25" s="999"/>
      <c r="C25" s="191" t="s">
        <v>1192</v>
      </c>
    </row>
    <row r="26" spans="1:3" ht="14.25">
      <c r="A26" s="999"/>
      <c r="B26" s="999"/>
      <c r="C26" s="191" t="s">
        <v>1193</v>
      </c>
    </row>
    <row r="27" spans="1:3" ht="14.25">
      <c r="A27" s="999"/>
      <c r="B27" s="999"/>
      <c r="C27" s="191" t="s">
        <v>1194</v>
      </c>
    </row>
    <row r="28" spans="1:3" ht="14.25">
      <c r="A28" s="999"/>
      <c r="B28" s="999"/>
      <c r="C28" s="191" t="s">
        <v>1195</v>
      </c>
    </row>
    <row r="29" spans="1:3" ht="14.25">
      <c r="A29" s="999"/>
      <c r="B29" s="999"/>
      <c r="C29" s="191" t="s">
        <v>1196</v>
      </c>
    </row>
    <row r="30" spans="1:3" ht="14.25">
      <c r="A30" s="999"/>
      <c r="B30" s="999"/>
      <c r="C30" s="191" t="s">
        <v>1197</v>
      </c>
    </row>
    <row r="31" spans="1:3" ht="14.25">
      <c r="A31" s="999"/>
      <c r="B31" s="999"/>
      <c r="C31" s="191" t="s">
        <v>1198</v>
      </c>
    </row>
    <row r="32" spans="1:3" ht="17.25" customHeight="1">
      <c r="A32" s="999"/>
      <c r="B32" s="999"/>
      <c r="C32" s="190" t="s">
        <v>1199</v>
      </c>
    </row>
    <row r="33" spans="1:3" ht="14.25">
      <c r="A33" s="999" t="s">
        <v>1137</v>
      </c>
      <c r="B33" s="999" t="s">
        <v>3235</v>
      </c>
      <c r="C33" s="214" t="s">
        <v>1200</v>
      </c>
    </row>
    <row r="34" spans="1:3" ht="14.25">
      <c r="A34" s="999"/>
      <c r="B34" s="999"/>
      <c r="C34" s="214" t="s">
        <v>9</v>
      </c>
    </row>
    <row r="35" spans="1:3" ht="17.25" customHeight="1">
      <c r="A35" s="982"/>
      <c r="B35" s="982"/>
      <c r="C35" s="214" t="s">
        <v>1138</v>
      </c>
    </row>
    <row r="36" spans="1:3" ht="83.25" customHeight="1">
      <c r="A36" s="188" t="s">
        <v>1201</v>
      </c>
      <c r="B36" s="188" t="s">
        <v>3236</v>
      </c>
      <c r="C36" s="188" t="s">
        <v>4439</v>
      </c>
    </row>
    <row r="37" spans="1:3" ht="64.5" customHeight="1">
      <c r="A37" s="188" t="s">
        <v>1202</v>
      </c>
      <c r="B37" s="188" t="s">
        <v>3266</v>
      </c>
      <c r="C37" s="188" t="s">
        <v>3396</v>
      </c>
    </row>
    <row r="38" spans="1:3" ht="24.75" customHeight="1">
      <c r="A38" s="999" t="s">
        <v>1203</v>
      </c>
      <c r="B38" s="999" t="s">
        <v>3257</v>
      </c>
      <c r="C38" s="189" t="s">
        <v>3405</v>
      </c>
    </row>
    <row r="39" spans="1:3" ht="14.25">
      <c r="A39" s="999"/>
      <c r="B39" s="999"/>
      <c r="C39" s="191" t="s">
        <v>1204</v>
      </c>
    </row>
    <row r="40" spans="1:3" ht="14.25">
      <c r="A40" s="999"/>
      <c r="B40" s="999"/>
      <c r="C40" s="191" t="s">
        <v>1205</v>
      </c>
    </row>
    <row r="41" spans="1:3" ht="14.25">
      <c r="A41" s="999"/>
      <c r="B41" s="999"/>
      <c r="C41" s="191" t="s">
        <v>1206</v>
      </c>
    </row>
    <row r="42" spans="1:3" ht="14.25">
      <c r="A42" s="999"/>
      <c r="B42" s="999"/>
      <c r="C42" s="191" t="s">
        <v>1207</v>
      </c>
    </row>
    <row r="43" spans="1:3" ht="14.25">
      <c r="A43" s="999"/>
      <c r="B43" s="999"/>
      <c r="C43" s="191" t="s">
        <v>1208</v>
      </c>
    </row>
    <row r="44" spans="1:3" ht="14.25">
      <c r="A44" s="999"/>
      <c r="B44" s="999"/>
      <c r="C44" s="191" t="s">
        <v>1209</v>
      </c>
    </row>
    <row r="45" spans="1:3" ht="14.25">
      <c r="A45" s="999"/>
      <c r="B45" s="999"/>
      <c r="C45" s="191" t="s">
        <v>1210</v>
      </c>
    </row>
    <row r="46" spans="1:3" ht="14.25">
      <c r="A46" s="999"/>
      <c r="B46" s="999"/>
      <c r="C46" s="191" t="s">
        <v>1211</v>
      </c>
    </row>
    <row r="47" spans="1:3" ht="14.25">
      <c r="A47" s="999"/>
      <c r="B47" s="999"/>
      <c r="C47" s="191" t="s">
        <v>1212</v>
      </c>
    </row>
    <row r="48" spans="1:3" ht="14.25">
      <c r="A48" s="999"/>
      <c r="B48" s="999"/>
      <c r="C48" s="191" t="s">
        <v>1213</v>
      </c>
    </row>
    <row r="49" spans="1:3" ht="14.25">
      <c r="A49" s="999"/>
      <c r="B49" s="999"/>
      <c r="C49" s="191" t="s">
        <v>1214</v>
      </c>
    </row>
    <row r="50" spans="1:3" ht="14.25">
      <c r="A50" s="999"/>
      <c r="B50" s="999"/>
      <c r="C50" s="191" t="s">
        <v>1215</v>
      </c>
    </row>
    <row r="51" spans="1:3" ht="14.25">
      <c r="A51" s="999"/>
      <c r="B51" s="999"/>
      <c r="C51" s="191" t="s">
        <v>1216</v>
      </c>
    </row>
    <row r="52" spans="1:3" ht="14.25">
      <c r="A52" s="999"/>
      <c r="B52" s="999"/>
      <c r="C52" s="191" t="s">
        <v>1217</v>
      </c>
    </row>
    <row r="53" spans="1:3" ht="14.25">
      <c r="A53" s="999"/>
      <c r="B53" s="999"/>
      <c r="C53" s="191" t="s">
        <v>1218</v>
      </c>
    </row>
    <row r="54" spans="1:3" ht="17.25" customHeight="1">
      <c r="A54" s="999"/>
      <c r="B54" s="999"/>
      <c r="C54" s="190" t="s">
        <v>1219</v>
      </c>
    </row>
    <row r="55" spans="1:3" ht="17.25" customHeight="1">
      <c r="A55" s="999" t="s">
        <v>1139</v>
      </c>
      <c r="B55" s="999" t="s">
        <v>3397</v>
      </c>
      <c r="C55" s="214" t="s">
        <v>6</v>
      </c>
    </row>
    <row r="56" spans="1:3" ht="17.25" customHeight="1">
      <c r="A56" s="999"/>
      <c r="B56" s="999"/>
      <c r="C56" s="214" t="s">
        <v>7</v>
      </c>
    </row>
    <row r="57" spans="1:3" ht="17.25" customHeight="1">
      <c r="A57" s="982"/>
      <c r="B57" s="982"/>
      <c r="C57" s="214" t="s">
        <v>1140</v>
      </c>
    </row>
    <row r="58" spans="1:3" ht="21" customHeight="1">
      <c r="A58" s="999" t="s">
        <v>1220</v>
      </c>
      <c r="B58" s="999" t="s">
        <v>3260</v>
      </c>
      <c r="C58" s="189" t="s">
        <v>3404</v>
      </c>
    </row>
    <row r="59" spans="1:3" ht="14.25">
      <c r="A59" s="999"/>
      <c r="B59" s="999"/>
      <c r="C59" s="215" t="s">
        <v>4252</v>
      </c>
    </row>
    <row r="60" spans="1:3" ht="14.25">
      <c r="A60" s="999"/>
      <c r="B60" s="999"/>
      <c r="C60" s="191" t="s">
        <v>4253</v>
      </c>
    </row>
    <row r="61" spans="1:3" ht="14.25">
      <c r="A61" s="999"/>
      <c r="B61" s="999"/>
      <c r="C61" s="191" t="s">
        <v>4254</v>
      </c>
    </row>
    <row r="62" spans="1:3" ht="14.25">
      <c r="A62" s="999"/>
      <c r="B62" s="999"/>
      <c r="C62" s="191" t="s">
        <v>2089</v>
      </c>
    </row>
    <row r="63" spans="1:3" ht="14.25">
      <c r="A63" s="999"/>
      <c r="B63" s="999"/>
      <c r="C63" s="191" t="s">
        <v>4255</v>
      </c>
    </row>
    <row r="64" spans="1:3" ht="14.25">
      <c r="A64" s="999"/>
      <c r="B64" s="999"/>
      <c r="C64" s="191" t="s">
        <v>4256</v>
      </c>
    </row>
    <row r="65" spans="1:3" ht="14.25">
      <c r="A65" s="999"/>
      <c r="B65" s="999"/>
      <c r="C65" s="191" t="s">
        <v>4257</v>
      </c>
    </row>
    <row r="66" spans="1:3" ht="14.25">
      <c r="A66" s="999"/>
      <c r="B66" s="999"/>
      <c r="C66" s="191" t="s">
        <v>4258</v>
      </c>
    </row>
    <row r="67" spans="1:3" ht="14.25">
      <c r="A67" s="999"/>
      <c r="B67" s="999"/>
      <c r="C67" s="191" t="s">
        <v>4259</v>
      </c>
    </row>
    <row r="68" spans="1:3" ht="14.25">
      <c r="A68" s="999"/>
      <c r="B68" s="999"/>
      <c r="C68" s="191" t="s">
        <v>4260</v>
      </c>
    </row>
    <row r="69" spans="1:3" ht="14.25">
      <c r="A69" s="999"/>
      <c r="B69" s="999"/>
      <c r="C69" s="191" t="s">
        <v>4261</v>
      </c>
    </row>
    <row r="70" spans="1:3" ht="14.25">
      <c r="A70" s="999"/>
      <c r="B70" s="999"/>
      <c r="C70" s="191" t="s">
        <v>4262</v>
      </c>
    </row>
    <row r="71" spans="1:3" ht="14.25">
      <c r="A71" s="999"/>
      <c r="B71" s="999"/>
      <c r="C71" s="191" t="s">
        <v>4263</v>
      </c>
    </row>
    <row r="72" spans="1:3" ht="14.25">
      <c r="A72" s="999"/>
      <c r="B72" s="999"/>
      <c r="C72" s="191" t="s">
        <v>4264</v>
      </c>
    </row>
    <row r="73" spans="1:3" ht="14.25">
      <c r="A73" s="999"/>
      <c r="B73" s="999"/>
      <c r="C73" s="191" t="s">
        <v>4265</v>
      </c>
    </row>
    <row r="74" spans="1:3" ht="14.25">
      <c r="A74" s="999"/>
      <c r="B74" s="999"/>
      <c r="C74" s="190" t="s">
        <v>4266</v>
      </c>
    </row>
    <row r="75" spans="1:3" ht="19.5" customHeight="1">
      <c r="A75" s="999" t="s">
        <v>1221</v>
      </c>
      <c r="B75" s="999" t="s">
        <v>3261</v>
      </c>
      <c r="C75" s="189" t="s">
        <v>3403</v>
      </c>
    </row>
    <row r="76" spans="1:3" ht="14.25">
      <c r="A76" s="999"/>
      <c r="B76" s="999"/>
      <c r="C76" s="191" t="s">
        <v>4267</v>
      </c>
    </row>
    <row r="77" spans="1:3" ht="14.25">
      <c r="A77" s="999"/>
      <c r="B77" s="999"/>
      <c r="C77" s="191" t="s">
        <v>4268</v>
      </c>
    </row>
    <row r="78" spans="1:3" ht="14.25">
      <c r="A78" s="999"/>
      <c r="B78" s="999"/>
      <c r="C78" s="191" t="s">
        <v>4269</v>
      </c>
    </row>
    <row r="79" spans="1:3" ht="14.25">
      <c r="A79" s="999"/>
      <c r="B79" s="999"/>
      <c r="C79" s="191" t="s">
        <v>4270</v>
      </c>
    </row>
    <row r="80" spans="1:3" ht="14.25">
      <c r="A80" s="999"/>
      <c r="B80" s="999"/>
      <c r="C80" s="191" t="s">
        <v>4271</v>
      </c>
    </row>
    <row r="81" spans="1:3" ht="14.25">
      <c r="A81" s="999"/>
      <c r="B81" s="999"/>
      <c r="C81" s="191" t="s">
        <v>4272</v>
      </c>
    </row>
    <row r="82" spans="1:3" ht="14.25">
      <c r="A82" s="999"/>
      <c r="B82" s="999"/>
      <c r="C82" s="191" t="s">
        <v>4273</v>
      </c>
    </row>
    <row r="83" spans="1:3" ht="14.25">
      <c r="A83" s="999"/>
      <c r="B83" s="999"/>
      <c r="C83" s="191" t="s">
        <v>4274</v>
      </c>
    </row>
    <row r="84" spans="1:3" ht="14.25">
      <c r="A84" s="999"/>
      <c r="B84" s="999"/>
      <c r="C84" s="191" t="s">
        <v>4275</v>
      </c>
    </row>
    <row r="85" spans="1:3" ht="14.25">
      <c r="A85" s="999"/>
      <c r="B85" s="999"/>
      <c r="C85" s="191" t="s">
        <v>4276</v>
      </c>
    </row>
    <row r="86" spans="1:3" ht="14.25">
      <c r="A86" s="999"/>
      <c r="B86" s="999"/>
      <c r="C86" s="191" t="s">
        <v>4277</v>
      </c>
    </row>
    <row r="87" spans="1:3" ht="14.25">
      <c r="A87" s="999"/>
      <c r="B87" s="999"/>
      <c r="C87" s="191" t="s">
        <v>4278</v>
      </c>
    </row>
    <row r="88" spans="1:3" ht="14.25">
      <c r="A88" s="999"/>
      <c r="B88" s="999"/>
      <c r="C88" s="191" t="s">
        <v>4279</v>
      </c>
    </row>
    <row r="89" spans="1:3" ht="14.25">
      <c r="A89" s="999"/>
      <c r="B89" s="999"/>
      <c r="C89" s="191" t="s">
        <v>4280</v>
      </c>
    </row>
    <row r="90" spans="1:3" ht="14.25">
      <c r="A90" s="999"/>
      <c r="B90" s="999"/>
      <c r="C90" s="191" t="s">
        <v>4281</v>
      </c>
    </row>
    <row r="91" spans="1:3" ht="14.25">
      <c r="A91" s="999"/>
      <c r="B91" s="999"/>
      <c r="C91" s="190" t="s">
        <v>4282</v>
      </c>
    </row>
    <row r="92" spans="1:3" ht="119.25" customHeight="1">
      <c r="A92" s="188" t="s">
        <v>1222</v>
      </c>
      <c r="B92" s="408" t="s">
        <v>1778</v>
      </c>
      <c r="C92" s="188" t="s">
        <v>3407</v>
      </c>
    </row>
    <row r="93" spans="1:3" ht="73.5" customHeight="1">
      <c r="A93" s="188" t="s">
        <v>1351</v>
      </c>
      <c r="B93" s="408" t="s">
        <v>3398</v>
      </c>
      <c r="C93" s="6" t="s">
        <v>4283</v>
      </c>
    </row>
    <row r="94" spans="1:3" ht="56.25" customHeight="1">
      <c r="A94" s="188" t="s">
        <v>1353</v>
      </c>
      <c r="B94" s="408" t="s">
        <v>3399</v>
      </c>
      <c r="C94" s="6" t="s">
        <v>1141</v>
      </c>
    </row>
    <row r="95" spans="1:3" ht="59.25" customHeight="1">
      <c r="A95" s="188" t="s">
        <v>1368</v>
      </c>
      <c r="B95" s="408" t="s">
        <v>3400</v>
      </c>
      <c r="C95" s="11" t="s">
        <v>10</v>
      </c>
    </row>
    <row r="96" spans="1:3" ht="17.25" customHeight="1">
      <c r="A96" s="204"/>
      <c r="B96" s="208" t="s">
        <v>4215</v>
      </c>
      <c r="C96" s="209"/>
    </row>
    <row r="97" spans="1:3" ht="14.25" customHeight="1">
      <c r="A97" s="982" t="s">
        <v>1223</v>
      </c>
      <c r="B97" s="982" t="s">
        <v>3262</v>
      </c>
      <c r="C97" s="24" t="s">
        <v>3402</v>
      </c>
    </row>
    <row r="98" spans="1:3" ht="14.25" customHeight="1">
      <c r="A98" s="983"/>
      <c r="B98" s="983"/>
      <c r="C98" s="203"/>
    </row>
    <row r="99" spans="1:3" ht="15.75" customHeight="1">
      <c r="A99" s="983"/>
      <c r="B99" s="983"/>
      <c r="C99" s="191" t="s">
        <v>1142</v>
      </c>
    </row>
    <row r="100" spans="1:3" ht="14.25">
      <c r="A100" s="983"/>
      <c r="B100" s="983"/>
      <c r="C100" s="191" t="s">
        <v>1143</v>
      </c>
    </row>
    <row r="101" spans="1:3" ht="14.25">
      <c r="A101" s="983"/>
      <c r="B101" s="983"/>
      <c r="C101" s="191" t="s">
        <v>1144</v>
      </c>
    </row>
    <row r="102" spans="1:3" ht="14.25">
      <c r="A102" s="983"/>
      <c r="B102" s="983"/>
      <c r="C102" s="191" t="s">
        <v>1145</v>
      </c>
    </row>
    <row r="103" spans="1:3" ht="14.25">
      <c r="A103" s="983"/>
      <c r="B103" s="983"/>
      <c r="C103" s="191" t="s">
        <v>1146</v>
      </c>
    </row>
    <row r="104" spans="1:3" ht="14.25">
      <c r="A104" s="983"/>
      <c r="B104" s="983"/>
      <c r="C104" s="191" t="s">
        <v>1147</v>
      </c>
    </row>
    <row r="105" spans="1:3" ht="14.25">
      <c r="A105" s="983"/>
      <c r="B105" s="983"/>
      <c r="C105" s="191" t="s">
        <v>1148</v>
      </c>
    </row>
    <row r="106" spans="1:3" ht="14.25">
      <c r="A106" s="983"/>
      <c r="B106" s="983"/>
      <c r="C106" s="191" t="s">
        <v>1149</v>
      </c>
    </row>
    <row r="107" spans="1:3" ht="14.25">
      <c r="A107" s="983"/>
      <c r="B107" s="983"/>
      <c r="C107" s="191" t="s">
        <v>1150</v>
      </c>
    </row>
    <row r="108" spans="1:3" ht="14.25">
      <c r="A108" s="983"/>
      <c r="B108" s="983"/>
      <c r="C108" s="191" t="s">
        <v>1151</v>
      </c>
    </row>
    <row r="109" spans="1:3" ht="14.25">
      <c r="A109" s="983"/>
      <c r="B109" s="983"/>
      <c r="C109" s="191" t="s">
        <v>1152</v>
      </c>
    </row>
    <row r="110" spans="1:3" ht="14.25">
      <c r="A110" s="983"/>
      <c r="B110" s="983"/>
      <c r="C110" s="191" t="s">
        <v>1153</v>
      </c>
    </row>
    <row r="111" spans="1:3" ht="14.25">
      <c r="A111" s="983"/>
      <c r="B111" s="983"/>
      <c r="C111" s="191" t="s">
        <v>1166</v>
      </c>
    </row>
    <row r="112" spans="1:3" ht="14.25">
      <c r="A112" s="983"/>
      <c r="B112" s="983"/>
      <c r="C112" s="191" t="s">
        <v>1167</v>
      </c>
    </row>
    <row r="113" spans="1:3" ht="14.25">
      <c r="A113" s="983"/>
      <c r="B113" s="983"/>
      <c r="C113" s="191" t="s">
        <v>1168</v>
      </c>
    </row>
    <row r="114" spans="1:3" ht="17.25" customHeight="1">
      <c r="A114" s="984"/>
      <c r="B114" s="984"/>
      <c r="C114" s="190" t="s">
        <v>1169</v>
      </c>
    </row>
    <row r="115" spans="1:3" ht="35.25" customHeight="1">
      <c r="A115" s="999" t="s">
        <v>1224</v>
      </c>
      <c r="B115" s="999" t="s">
        <v>3265</v>
      </c>
      <c r="C115" s="189" t="s">
        <v>3401</v>
      </c>
    </row>
    <row r="116" spans="1:3" ht="15.75" customHeight="1">
      <c r="A116" s="999"/>
      <c r="B116" s="1002"/>
      <c r="C116" s="191" t="s">
        <v>4300</v>
      </c>
    </row>
    <row r="117" spans="1:3" ht="14.25">
      <c r="A117" s="999"/>
      <c r="B117" s="1002"/>
      <c r="C117" s="191" t="s">
        <v>4299</v>
      </c>
    </row>
    <row r="118" spans="1:3" ht="14.25">
      <c r="A118" s="999"/>
      <c r="B118" s="1002"/>
      <c r="C118" s="191" t="s">
        <v>4298</v>
      </c>
    </row>
    <row r="119" spans="1:3" ht="14.25">
      <c r="A119" s="999"/>
      <c r="B119" s="1002"/>
      <c r="C119" s="191" t="s">
        <v>4297</v>
      </c>
    </row>
    <row r="120" spans="1:3" ht="14.25">
      <c r="A120" s="999"/>
      <c r="B120" s="1002"/>
      <c r="C120" s="191" t="s">
        <v>4296</v>
      </c>
    </row>
    <row r="121" spans="1:3" ht="14.25">
      <c r="A121" s="999"/>
      <c r="B121" s="1002"/>
      <c r="C121" s="191" t="s">
        <v>4295</v>
      </c>
    </row>
    <row r="122" spans="1:3" ht="14.25">
      <c r="A122" s="999"/>
      <c r="B122" s="1002"/>
      <c r="C122" s="191" t="s">
        <v>4294</v>
      </c>
    </row>
    <row r="123" spans="1:3" ht="14.25">
      <c r="A123" s="999"/>
      <c r="B123" s="1002"/>
      <c r="C123" s="191" t="s">
        <v>4293</v>
      </c>
    </row>
    <row r="124" spans="1:3" ht="14.25">
      <c r="A124" s="999"/>
      <c r="B124" s="1002"/>
      <c r="C124" s="191" t="s">
        <v>4292</v>
      </c>
    </row>
    <row r="125" spans="1:3" ht="14.25">
      <c r="A125" s="999"/>
      <c r="B125" s="1002"/>
      <c r="C125" s="191" t="s">
        <v>4291</v>
      </c>
    </row>
    <row r="126" spans="1:3" ht="14.25">
      <c r="A126" s="999"/>
      <c r="B126" s="1002"/>
      <c r="C126" s="191" t="s">
        <v>4290</v>
      </c>
    </row>
    <row r="127" spans="1:3" ht="14.25">
      <c r="A127" s="999"/>
      <c r="B127" s="1002"/>
      <c r="C127" s="191" t="s">
        <v>4289</v>
      </c>
    </row>
    <row r="128" spans="1:3" ht="14.25">
      <c r="A128" s="999"/>
      <c r="B128" s="1002"/>
      <c r="C128" s="191" t="s">
        <v>4288</v>
      </c>
    </row>
    <row r="129" spans="1:3" ht="14.25">
      <c r="A129" s="999"/>
      <c r="B129" s="1002"/>
      <c r="C129" s="191" t="s">
        <v>4287</v>
      </c>
    </row>
    <row r="130" spans="1:3" ht="14.25">
      <c r="A130" s="999"/>
      <c r="B130" s="1002"/>
      <c r="C130" s="191" t="s">
        <v>4286</v>
      </c>
    </row>
    <row r="131" spans="1:3" ht="34.5" customHeight="1">
      <c r="A131" s="999"/>
      <c r="B131" s="1002"/>
      <c r="C131" s="190" t="s">
        <v>2135</v>
      </c>
    </row>
    <row r="132" spans="1:3" ht="36" customHeight="1">
      <c r="A132" s="999" t="s">
        <v>1225</v>
      </c>
      <c r="B132" s="1001" t="s">
        <v>3264</v>
      </c>
      <c r="C132" s="501" t="s">
        <v>4198</v>
      </c>
    </row>
    <row r="133" spans="1:3" ht="15.75" customHeight="1">
      <c r="A133" s="999"/>
      <c r="B133" s="1001"/>
      <c r="C133" s="502" t="s">
        <v>1154</v>
      </c>
    </row>
    <row r="134" spans="1:3" ht="14.25">
      <c r="A134" s="999"/>
      <c r="B134" s="1001"/>
      <c r="C134" s="502" t="s">
        <v>1155</v>
      </c>
    </row>
    <row r="135" spans="1:3" ht="14.25">
      <c r="A135" s="999"/>
      <c r="B135" s="1001"/>
      <c r="C135" s="502" t="s">
        <v>1156</v>
      </c>
    </row>
    <row r="136" spans="1:3" ht="14.25">
      <c r="A136" s="999"/>
      <c r="B136" s="1001"/>
      <c r="C136" s="502" t="s">
        <v>1157</v>
      </c>
    </row>
    <row r="137" spans="1:3" ht="14.25">
      <c r="A137" s="999"/>
      <c r="B137" s="1001"/>
      <c r="C137" s="502" t="s">
        <v>1158</v>
      </c>
    </row>
    <row r="138" spans="1:3" ht="14.25">
      <c r="A138" s="999"/>
      <c r="B138" s="1001"/>
      <c r="C138" s="502" t="s">
        <v>1159</v>
      </c>
    </row>
    <row r="139" spans="1:3" ht="14.25">
      <c r="A139" s="999"/>
      <c r="B139" s="1001"/>
      <c r="C139" s="502" t="s">
        <v>1160</v>
      </c>
    </row>
    <row r="140" spans="1:3" ht="14.25">
      <c r="A140" s="999"/>
      <c r="B140" s="1001"/>
      <c r="C140" s="502" t="s">
        <v>1161</v>
      </c>
    </row>
    <row r="141" spans="1:3" ht="14.25">
      <c r="A141" s="999"/>
      <c r="B141" s="1001"/>
      <c r="C141" s="502" t="s">
        <v>1162</v>
      </c>
    </row>
    <row r="142" spans="1:3" ht="14.25">
      <c r="A142" s="999"/>
      <c r="B142" s="1001"/>
      <c r="C142" s="502" t="s">
        <v>1163</v>
      </c>
    </row>
    <row r="143" spans="1:3" ht="14.25">
      <c r="A143" s="999"/>
      <c r="B143" s="1001"/>
      <c r="C143" s="502" t="s">
        <v>1164</v>
      </c>
    </row>
    <row r="144" spans="1:3" ht="14.25">
      <c r="A144" s="999"/>
      <c r="B144" s="1001"/>
      <c r="C144" s="502" t="s">
        <v>1165</v>
      </c>
    </row>
    <row r="145" spans="1:3" ht="14.25">
      <c r="A145" s="999"/>
      <c r="B145" s="1001"/>
      <c r="C145" s="502" t="s">
        <v>1170</v>
      </c>
    </row>
    <row r="146" spans="1:3" ht="14.25">
      <c r="A146" s="999"/>
      <c r="B146" s="1001"/>
      <c r="C146" s="502" t="s">
        <v>1171</v>
      </c>
    </row>
    <row r="147" spans="1:3" ht="14.25">
      <c r="A147" s="999"/>
      <c r="B147" s="1001"/>
      <c r="C147" s="502" t="s">
        <v>1172</v>
      </c>
    </row>
    <row r="148" spans="1:3" ht="17.25" customHeight="1">
      <c r="A148" s="999"/>
      <c r="B148" s="1001"/>
      <c r="C148" s="503" t="s">
        <v>1173</v>
      </c>
    </row>
    <row r="149" spans="1:3" ht="63.75" customHeight="1">
      <c r="A149" s="216" t="s">
        <v>1370</v>
      </c>
      <c r="B149" s="188" t="s">
        <v>3408</v>
      </c>
      <c r="C149" s="419" t="s">
        <v>4285</v>
      </c>
    </row>
    <row r="150" spans="1:3" ht="102.75" customHeight="1">
      <c r="A150" s="216" t="s">
        <v>1372</v>
      </c>
      <c r="B150" s="188" t="s">
        <v>3409</v>
      </c>
      <c r="C150" s="188" t="s">
        <v>4284</v>
      </c>
    </row>
    <row r="151" spans="1:3" ht="90" customHeight="1">
      <c r="A151" s="216" t="s">
        <v>1374</v>
      </c>
      <c r="B151" s="403" t="s">
        <v>4199</v>
      </c>
      <c r="C151" s="188" t="s">
        <v>1226</v>
      </c>
    </row>
  </sheetData>
  <sheetProtection/>
  <mergeCells count="21">
    <mergeCell ref="B58:B74"/>
    <mergeCell ref="A55:A57"/>
    <mergeCell ref="A132:A148"/>
    <mergeCell ref="B132:B148"/>
    <mergeCell ref="B38:B54"/>
    <mergeCell ref="A58:A74"/>
    <mergeCell ref="A115:A131"/>
    <mergeCell ref="B115:B131"/>
    <mergeCell ref="B75:B91"/>
    <mergeCell ref="A97:A114"/>
    <mergeCell ref="B97:B114"/>
    <mergeCell ref="A38:A54"/>
    <mergeCell ref="A75:A91"/>
    <mergeCell ref="B5:C5"/>
    <mergeCell ref="B55:B57"/>
    <mergeCell ref="B33:B35"/>
    <mergeCell ref="A7:A10"/>
    <mergeCell ref="B7:B10"/>
    <mergeCell ref="A16:A32"/>
    <mergeCell ref="B16:B32"/>
    <mergeCell ref="A33:A35"/>
  </mergeCells>
  <printOptions/>
  <pageMargins left="0.7086614173228347" right="0.7086614173228347" top="0.7480314960629921" bottom="0.7480314960629921" header="0.31496062992125984" footer="0.31496062992125984"/>
  <pageSetup fitToHeight="10" horizontalDpi="600" verticalDpi="600" orientation="portrait" paperSize="9" scale="73" r:id="rId1"/>
  <headerFooter differentFirst="1">
    <firstFooter>&amp;C&amp;[86/&amp;[268</firstFooter>
  </headerFooter>
  <rowBreaks count="3" manualBreakCount="3">
    <brk id="37" max="2" man="1"/>
    <brk id="74" max="2" man="1"/>
    <brk id="9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Pinto de Sá</dc:creator>
  <cp:keywords/>
  <dc:description/>
  <cp:lastModifiedBy>M. Ribas</cp:lastModifiedBy>
  <cp:lastPrinted>2013-05-03T11:59:13Z</cp:lastPrinted>
  <dcterms:created xsi:type="dcterms:W3CDTF">2013-02-15T11:43:16Z</dcterms:created>
  <dcterms:modified xsi:type="dcterms:W3CDTF">2013-05-13T15:02:14Z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